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2.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3.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4.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5.xml" ContentType="application/vnd.openxmlformats-officedocument.themeOverride+xml"/>
  <Override PartName="/xl/drawings/drawing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6.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7.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8.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9.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0.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1.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2.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3.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4.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15.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6.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17.xml" ContentType="application/vnd.openxmlformats-officedocument.themeOverrid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calgaryhomeless-my.sharepoint.com/personal/allison_webb_calgaryhomeless_com/Documents/Desktop/"/>
    </mc:Choice>
  </mc:AlternateContent>
  <xr:revisionPtr revIDLastSave="0" documentId="8_{719BD2BC-80C1-4C17-8A66-760DDB39C619}" xr6:coauthVersionLast="47" xr6:coauthVersionMax="47" xr10:uidLastSave="{00000000-0000-0000-0000-000000000000}"/>
  <bookViews>
    <workbookView xWindow="-96" yWindow="-96" windowWidth="23232" windowHeight="13872" tabRatio="940" activeTab="2" xr2:uid="{00000000-000D-0000-FFFF-FFFF00000000}"/>
  </bookViews>
  <sheets>
    <sheet name="Cover" sheetId="1" r:id="rId1"/>
    <sheet name="1. Section 1" sheetId="3" r:id="rId2"/>
    <sheet name="2. Section 2" sheetId="14" r:id="rId3"/>
    <sheet name="3. Section 3" sheetId="19" r:id="rId4"/>
    <sheet name="4a. Section 4" sheetId="16" r:id="rId5"/>
    <sheet name="4b. Optional Outcomes " sheetId="30" r:id="rId6"/>
    <sheet name="5. Sign-Off" sheetId="28" r:id="rId7"/>
    <sheet name="Worksheet - Tables" sheetId="11" state="hidden" r:id="rId8"/>
    <sheet name="Worksheet - Drop Downs" sheetId="9" state="hidden" r:id="rId9"/>
  </sheets>
  <externalReferences>
    <externalReference r:id="rId10"/>
  </externalReferences>
  <definedNames>
    <definedName name="_Hlk180140525" localSheetId="3">'3. Section 3'!$B$21</definedName>
  </definedNames>
  <calcPr calcId="191028"/>
  <customWorkbookViews>
    <customWorkbookView name="Custom" guid="{CB412FB3-64F9-4664-91B1-138D3A37FDF1}" windowWidth="960" windowHeight="1040" tabRatio="74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14" l="1"/>
  <c r="F17" i="19"/>
  <c r="D48" i="11"/>
  <c r="B29" i="11"/>
  <c r="D51" i="11" l="1"/>
  <c r="B51" i="11"/>
  <c r="D49" i="11"/>
  <c r="B49" i="11"/>
  <c r="B48" i="11"/>
  <c r="C48" i="11" s="1"/>
  <c r="D47" i="11"/>
  <c r="B47" i="11"/>
  <c r="D44" i="11"/>
  <c r="B46" i="11"/>
  <c r="D46" i="11"/>
  <c r="D45" i="11"/>
  <c r="B45" i="11"/>
  <c r="C45" i="11" s="1"/>
  <c r="B44" i="11"/>
  <c r="D43" i="11"/>
  <c r="B43" i="11"/>
  <c r="D42" i="11"/>
  <c r="B42" i="11"/>
  <c r="D41" i="11"/>
  <c r="B41" i="11"/>
  <c r="D40" i="11"/>
  <c r="B40" i="11"/>
  <c r="D39" i="11"/>
  <c r="B39" i="11"/>
  <c r="C39" i="11" s="1"/>
  <c r="D38" i="11"/>
  <c r="B38" i="11"/>
  <c r="D37" i="11"/>
  <c r="B37" i="11"/>
  <c r="D36" i="11"/>
  <c r="D35" i="11"/>
  <c r="B36" i="11"/>
  <c r="B35" i="11"/>
  <c r="D29" i="11"/>
  <c r="D28" i="11"/>
  <c r="B28" i="11"/>
  <c r="C28" i="11" s="1"/>
  <c r="D27" i="11"/>
  <c r="B27" i="11"/>
  <c r="C27" i="11" s="1"/>
  <c r="D26" i="11"/>
  <c r="B26" i="11"/>
  <c r="C37" i="11" l="1"/>
  <c r="C43" i="11"/>
  <c r="C36" i="11"/>
  <c r="C35" i="11"/>
  <c r="C41" i="11"/>
  <c r="C47" i="11"/>
  <c r="D132" i="19"/>
  <c r="E132" i="19" s="1"/>
  <c r="C42" i="11"/>
  <c r="C46" i="11"/>
  <c r="C38" i="11"/>
  <c r="C44" i="11"/>
  <c r="C26" i="11"/>
  <c r="D136" i="19"/>
  <c r="E136" i="19" s="1"/>
  <c r="C51" i="11"/>
  <c r="C49" i="11"/>
  <c r="C29" i="11"/>
  <c r="D131" i="19"/>
  <c r="E131" i="19" s="1"/>
  <c r="C40" i="11"/>
  <c r="D130" i="19"/>
  <c r="E130" i="19" s="1"/>
  <c r="D129" i="19"/>
  <c r="E129" i="19" s="1"/>
  <c r="D134" i="19"/>
  <c r="E134" i="19" s="1"/>
  <c r="D133" i="19"/>
  <c r="E133" i="19" s="1"/>
  <c r="D21" i="11" l="1"/>
  <c r="D20" i="11"/>
  <c r="D19" i="11"/>
  <c r="D18" i="11"/>
  <c r="D17" i="11"/>
  <c r="D16" i="11"/>
  <c r="D15" i="11"/>
  <c r="D14" i="11"/>
  <c r="B21" i="11"/>
  <c r="B20" i="11"/>
  <c r="B19" i="11"/>
  <c r="B18" i="11"/>
  <c r="B17" i="11"/>
  <c r="B16" i="11"/>
  <c r="B15" i="11"/>
  <c r="B14" i="11"/>
  <c r="B13" i="11"/>
  <c r="B12" i="11"/>
  <c r="B11" i="11"/>
  <c r="B10" i="11"/>
  <c r="B8" i="11"/>
  <c r="B7" i="11"/>
  <c r="B6" i="11"/>
  <c r="B5" i="11"/>
  <c r="D13" i="11"/>
  <c r="D12" i="11"/>
  <c r="D11" i="11"/>
  <c r="D10" i="11"/>
  <c r="D8" i="11"/>
  <c r="D7" i="11"/>
  <c r="D6" i="11"/>
  <c r="D5" i="11"/>
  <c r="F99" i="19"/>
  <c r="C7" i="11" l="1"/>
  <c r="C5" i="11"/>
  <c r="C8" i="11"/>
  <c r="C18" i="11"/>
  <c r="C21" i="11"/>
  <c r="C12" i="11"/>
  <c r="C20" i="11"/>
  <c r="C10" i="11"/>
  <c r="E130" i="14"/>
  <c r="G130" i="14" s="1"/>
  <c r="C15" i="11"/>
  <c r="C14" i="11"/>
  <c r="E131" i="14"/>
  <c r="G131" i="14" s="1"/>
  <c r="C16" i="11"/>
  <c r="C17" i="11"/>
  <c r="C19" i="11"/>
  <c r="C13" i="11"/>
  <c r="C11" i="11"/>
  <c r="C6" i="11"/>
  <c r="E133" i="14"/>
  <c r="G133" i="14" s="1"/>
  <c r="E129" i="14"/>
  <c r="G129" i="14" s="1"/>
  <c r="D50" i="11"/>
  <c r="H35" i="11" s="1"/>
  <c r="E126" i="19" s="1"/>
  <c r="B50" i="11"/>
  <c r="D30" i="11"/>
  <c r="H26" i="11" s="1"/>
  <c r="E117" i="19" s="1"/>
  <c r="B30" i="11"/>
  <c r="E132" i="14"/>
  <c r="G132" i="14" s="1"/>
  <c r="C30" i="11" l="1"/>
  <c r="G26" i="11" s="1"/>
  <c r="D117" i="19" s="1"/>
  <c r="D135" i="19"/>
  <c r="E135" i="19" s="1"/>
  <c r="C50" i="11"/>
  <c r="G35" i="11" s="1"/>
  <c r="D126" i="19" s="1"/>
  <c r="F26" i="11"/>
  <c r="C117" i="19" s="1"/>
  <c r="D120" i="19" s="1"/>
  <c r="F35" i="11"/>
  <c r="C126" i="19" s="1"/>
  <c r="D137" i="19" l="1"/>
  <c r="E137" i="19" s="1"/>
  <c r="E120" i="19"/>
  <c r="E121" i="19" s="1"/>
  <c r="D121" i="19"/>
  <c r="B9" i="11"/>
  <c r="D9" i="11"/>
  <c r="H5" i="11" s="1"/>
  <c r="E128" i="14" l="1"/>
  <c r="G128" i="14" s="1"/>
  <c r="C9" i="11"/>
  <c r="G5" i="11" s="1"/>
  <c r="F5" i="11"/>
  <c r="E134" i="14" l="1"/>
  <c r="G134" i="14" s="1"/>
  <c r="Q126" i="11"/>
  <c r="Q119" i="11"/>
  <c r="Q113" i="11"/>
  <c r="Q89" i="11"/>
  <c r="Q95" i="11"/>
  <c r="Q83" i="11"/>
  <c r="Q108" i="11"/>
  <c r="Q78" i="11"/>
  <c r="Q101" i="11"/>
  <c r="Q71" i="11"/>
  <c r="E1" i="9" l="1"/>
  <c r="J1" i="9" s="1" a="1"/>
  <c r="J1" i="9" s="1"/>
  <c r="H1" i="9" l="1" a="1"/>
  <c r="H1" i="9" s="1"/>
  <c r="Q1" i="9" s="1" a="1"/>
  <c r="Q1" i="9" s="1"/>
  <c r="B99" i="19" s="1"/>
  <c r="E20" i="3"/>
  <c r="O1" i="9" l="1" a="1"/>
  <c r="O1" i="9" s="1"/>
  <c r="B30" i="14" s="1"/>
  <c r="P1" i="9" a="1"/>
  <c r="P1" i="9" s="1"/>
  <c r="B17" i="19" s="1"/>
  <c r="K1" i="9" a="1"/>
  <c r="K1" i="9" s="1"/>
  <c r="B21" i="3" s="1"/>
  <c r="I1" i="9" a="1"/>
  <c r="I1" i="9" s="1"/>
  <c r="E19" i="3" s="1"/>
  <c r="L1" i="9" a="1"/>
  <c r="L1" i="9" s="1"/>
  <c r="B25" i="3" s="1"/>
  <c r="N1" i="9" a="1"/>
  <c r="N1" i="9" s="1"/>
  <c r="B50" i="3" s="1"/>
  <c r="M1" i="9" a="1"/>
  <c r="M1" i="9" s="1"/>
  <c r="B49" i="3" s="1"/>
  <c r="N190" i="11"/>
  <c r="M190" i="11"/>
  <c r="L190" i="11"/>
  <c r="K190" i="11"/>
  <c r="J190" i="11"/>
  <c r="I190" i="11"/>
  <c r="H190" i="11"/>
  <c r="G190" i="11"/>
  <c r="F190" i="11"/>
  <c r="E190" i="11"/>
  <c r="N189" i="11"/>
  <c r="M189" i="11"/>
  <c r="L189" i="11"/>
  <c r="K189" i="11"/>
  <c r="J189" i="11"/>
  <c r="I189" i="11"/>
  <c r="H189" i="11"/>
  <c r="G189" i="11"/>
  <c r="F189" i="11"/>
  <c r="E189" i="11"/>
  <c r="N185" i="11"/>
  <c r="M185" i="11"/>
  <c r="L185" i="11"/>
  <c r="K185" i="11"/>
  <c r="J185" i="11"/>
  <c r="I185" i="11"/>
  <c r="H185" i="11"/>
  <c r="G185" i="11"/>
  <c r="F185" i="11"/>
  <c r="E185" i="11"/>
  <c r="N184" i="11"/>
  <c r="M184" i="11"/>
  <c r="L184" i="11"/>
  <c r="K184" i="11"/>
  <c r="J184" i="11"/>
  <c r="I184" i="11"/>
  <c r="H184" i="11"/>
  <c r="G184" i="11"/>
  <c r="F184" i="11"/>
  <c r="E184" i="11"/>
  <c r="N180" i="11"/>
  <c r="M180" i="11"/>
  <c r="L180" i="11"/>
  <c r="K180" i="11"/>
  <c r="J180" i="11"/>
  <c r="I180" i="11"/>
  <c r="H180" i="11"/>
  <c r="G180" i="11"/>
  <c r="F180" i="11"/>
  <c r="E180" i="11"/>
  <c r="N179" i="11"/>
  <c r="M179" i="11"/>
  <c r="L179" i="11"/>
  <c r="K179" i="11"/>
  <c r="J179" i="11"/>
  <c r="I179" i="11"/>
  <c r="H179" i="11"/>
  <c r="G179" i="11"/>
  <c r="F179" i="11"/>
  <c r="E179" i="11"/>
  <c r="N165" i="11"/>
  <c r="M165" i="11"/>
  <c r="L165" i="11"/>
  <c r="K165" i="11"/>
  <c r="J165" i="11"/>
  <c r="I165" i="11"/>
  <c r="H165" i="11"/>
  <c r="G165" i="11"/>
  <c r="F165" i="11"/>
  <c r="E165" i="11"/>
  <c r="N164" i="11"/>
  <c r="M164" i="11"/>
  <c r="L164" i="11"/>
  <c r="K164" i="11"/>
  <c r="J164" i="11"/>
  <c r="I164" i="11"/>
  <c r="H164" i="11"/>
  <c r="G164" i="11"/>
  <c r="F164" i="11"/>
  <c r="E164" i="11"/>
  <c r="N175" i="11"/>
  <c r="M175" i="11"/>
  <c r="L175" i="11"/>
  <c r="K175" i="11"/>
  <c r="J175" i="11"/>
  <c r="I175" i="11"/>
  <c r="H175" i="11"/>
  <c r="G175" i="11"/>
  <c r="F175" i="11"/>
  <c r="E175" i="11"/>
  <c r="N174" i="11"/>
  <c r="M174" i="11"/>
  <c r="L174" i="11"/>
  <c r="K174" i="11"/>
  <c r="J174" i="11"/>
  <c r="I174" i="11"/>
  <c r="H174" i="11"/>
  <c r="G174" i="11"/>
  <c r="F174" i="11"/>
  <c r="E174" i="11"/>
  <c r="N170" i="11"/>
  <c r="M170" i="11"/>
  <c r="L170" i="11"/>
  <c r="K170" i="11"/>
  <c r="J170" i="11"/>
  <c r="I170" i="11"/>
  <c r="H170" i="11"/>
  <c r="G170" i="11"/>
  <c r="F170" i="11"/>
  <c r="E170" i="11"/>
  <c r="N169" i="11"/>
  <c r="M169" i="11"/>
  <c r="L169" i="11"/>
  <c r="K169" i="11"/>
  <c r="J169" i="11"/>
  <c r="I169" i="11"/>
  <c r="H169" i="11"/>
  <c r="G169" i="11"/>
  <c r="F169" i="11"/>
  <c r="E169" i="11"/>
  <c r="F160" i="11" l="1"/>
  <c r="G160" i="11"/>
  <c r="H160" i="11"/>
  <c r="I160" i="11"/>
  <c r="J160" i="11"/>
  <c r="K160" i="11"/>
  <c r="L160" i="11"/>
  <c r="M160" i="11"/>
  <c r="N160" i="11"/>
  <c r="E160" i="11"/>
  <c r="N159" i="11"/>
  <c r="F159" i="11"/>
  <c r="G159" i="11"/>
  <c r="H159" i="11"/>
  <c r="I159" i="11"/>
  <c r="J159" i="11"/>
  <c r="K159" i="11"/>
  <c r="L159" i="11"/>
  <c r="M159" i="11"/>
  <c r="E159" i="11"/>
  <c r="F155" i="11"/>
  <c r="G155" i="11"/>
  <c r="H155" i="11"/>
  <c r="I155" i="11"/>
  <c r="J155" i="11"/>
  <c r="K155" i="11"/>
  <c r="L155" i="11"/>
  <c r="M155" i="11"/>
  <c r="N155" i="11"/>
  <c r="E155" i="11"/>
  <c r="N154" i="11"/>
  <c r="F154" i="11"/>
  <c r="G154" i="11"/>
  <c r="H154" i="11"/>
  <c r="I154" i="11"/>
  <c r="J154" i="11"/>
  <c r="K154" i="11"/>
  <c r="L154" i="11"/>
  <c r="M154" i="11"/>
  <c r="E154" i="11"/>
  <c r="F150" i="11"/>
  <c r="G150" i="11"/>
  <c r="H150" i="11"/>
  <c r="I150" i="11"/>
  <c r="J150" i="11"/>
  <c r="K150" i="11"/>
  <c r="L150" i="11"/>
  <c r="M150" i="11"/>
  <c r="N150" i="11"/>
  <c r="E150" i="11"/>
  <c r="N149" i="11"/>
  <c r="F149" i="11"/>
  <c r="G149" i="11"/>
  <c r="H149" i="11"/>
  <c r="I149" i="11"/>
  <c r="J149" i="11"/>
  <c r="K149" i="11"/>
  <c r="L149" i="11"/>
  <c r="M149" i="11"/>
  <c r="E149" i="11"/>
  <c r="F145" i="11"/>
  <c r="G145" i="11"/>
  <c r="H145" i="11"/>
  <c r="I145" i="11"/>
  <c r="J145" i="11"/>
  <c r="K145" i="11"/>
  <c r="L145" i="11"/>
  <c r="M145" i="11"/>
  <c r="N145" i="11"/>
  <c r="E145" i="11"/>
  <c r="N144" i="11"/>
  <c r="F144" i="11"/>
  <c r="G144" i="11"/>
  <c r="H144" i="11"/>
  <c r="I144" i="11"/>
  <c r="J144" i="11"/>
  <c r="K144" i="11"/>
  <c r="L144" i="11"/>
  <c r="M144" i="11"/>
  <c r="E144" i="11"/>
  <c r="F140" i="11"/>
  <c r="G140" i="11"/>
  <c r="H140" i="11"/>
  <c r="I140" i="11"/>
  <c r="J140" i="11"/>
  <c r="K140" i="11"/>
  <c r="L140" i="11"/>
  <c r="M140" i="11"/>
  <c r="N140" i="11"/>
  <c r="E140" i="11"/>
  <c r="N139" i="11"/>
  <c r="F139" i="11"/>
  <c r="G139" i="11"/>
  <c r="H139" i="11"/>
  <c r="I139" i="11"/>
  <c r="J139" i="11"/>
  <c r="K139" i="11"/>
  <c r="L139" i="11"/>
  <c r="M139" i="11"/>
  <c r="E139" i="11"/>
  <c r="N128" i="11"/>
  <c r="M128" i="11"/>
  <c r="L128" i="11"/>
  <c r="K128" i="11"/>
  <c r="J128" i="11"/>
  <c r="I128" i="11"/>
  <c r="H128" i="11"/>
  <c r="G128" i="11"/>
  <c r="F128" i="11"/>
  <c r="E128" i="11"/>
  <c r="N121" i="11"/>
  <c r="M121" i="11"/>
  <c r="L121" i="11"/>
  <c r="K121" i="11"/>
  <c r="J121" i="11"/>
  <c r="I121" i="11"/>
  <c r="H121" i="11"/>
  <c r="G121" i="11"/>
  <c r="F121" i="11"/>
  <c r="E121" i="11"/>
  <c r="N115" i="11"/>
  <c r="M115" i="11"/>
  <c r="L115" i="11"/>
  <c r="K115" i="11"/>
  <c r="J115" i="11"/>
  <c r="I115" i="11"/>
  <c r="H115" i="11"/>
  <c r="G115" i="11"/>
  <c r="F115" i="11"/>
  <c r="E115" i="11"/>
  <c r="N114" i="11"/>
  <c r="F127" i="11"/>
  <c r="G127" i="11"/>
  <c r="H127" i="11"/>
  <c r="I127" i="11"/>
  <c r="J127" i="11"/>
  <c r="Q127" i="11" s="1" a="1"/>
  <c r="Q127" i="11" s="1"/>
  <c r="K127" i="11"/>
  <c r="L127" i="11"/>
  <c r="M127" i="11"/>
  <c r="N127" i="11"/>
  <c r="E127" i="11"/>
  <c r="F120" i="11"/>
  <c r="G120" i="11"/>
  <c r="H120" i="11"/>
  <c r="Q120" i="11" s="1" a="1"/>
  <c r="Q120" i="11" s="1"/>
  <c r="I120" i="11"/>
  <c r="J120" i="11"/>
  <c r="K120" i="11"/>
  <c r="L120" i="11"/>
  <c r="M120" i="11"/>
  <c r="N120" i="11"/>
  <c r="E120" i="11"/>
  <c r="F114" i="11"/>
  <c r="G114" i="11"/>
  <c r="Q114" i="11" s="1" a="1"/>
  <c r="Q114" i="11" s="1"/>
  <c r="H114" i="11"/>
  <c r="I114" i="11"/>
  <c r="J114" i="11"/>
  <c r="K114" i="11"/>
  <c r="L114" i="11"/>
  <c r="M114" i="11"/>
  <c r="E114" i="11"/>
  <c r="N110" i="11"/>
  <c r="M110" i="11"/>
  <c r="L110" i="11"/>
  <c r="K110" i="11"/>
  <c r="J110" i="11"/>
  <c r="I110" i="11"/>
  <c r="H110" i="11"/>
  <c r="G110" i="11"/>
  <c r="F110" i="11"/>
  <c r="E110" i="11"/>
  <c r="F109" i="11"/>
  <c r="G109" i="11"/>
  <c r="H109" i="11"/>
  <c r="I109" i="11"/>
  <c r="J109" i="11"/>
  <c r="K109" i="11"/>
  <c r="L109" i="11"/>
  <c r="M109" i="11"/>
  <c r="N109" i="11"/>
  <c r="E109" i="11"/>
  <c r="Q109" i="11" s="1" a="1"/>
  <c r="Q109" i="11" s="1"/>
  <c r="N103" i="11"/>
  <c r="M103" i="11"/>
  <c r="L103" i="11"/>
  <c r="K103" i="11"/>
  <c r="J103" i="11"/>
  <c r="I103" i="11"/>
  <c r="H103" i="11"/>
  <c r="G103" i="11"/>
  <c r="F103" i="11"/>
  <c r="E103" i="11"/>
  <c r="N102" i="11"/>
  <c r="F102" i="11"/>
  <c r="G102" i="11"/>
  <c r="H102" i="11"/>
  <c r="Q102" i="11" s="1" a="1"/>
  <c r="Q102" i="11" s="1"/>
  <c r="I102" i="11"/>
  <c r="J102" i="11"/>
  <c r="K102" i="11"/>
  <c r="L102" i="11"/>
  <c r="M102" i="11"/>
  <c r="E102" i="11"/>
  <c r="N135" i="11"/>
  <c r="L135" i="11"/>
  <c r="M135" i="11"/>
  <c r="K135" i="11"/>
  <c r="I135" i="11"/>
  <c r="J135" i="11"/>
  <c r="H135" i="11"/>
  <c r="G135" i="11"/>
  <c r="F135" i="11"/>
  <c r="E135" i="11"/>
  <c r="N134" i="11"/>
  <c r="F134" i="11"/>
  <c r="G134" i="11"/>
  <c r="H134" i="11"/>
  <c r="I134" i="11"/>
  <c r="J134" i="11"/>
  <c r="K134" i="11"/>
  <c r="L134" i="11"/>
  <c r="M134" i="11"/>
  <c r="E134" i="11"/>
  <c r="Q121" i="11" l="1"/>
  <c r="R121" i="11" s="1"/>
  <c r="Q128" i="11"/>
  <c r="Q115" i="11"/>
  <c r="Q110" i="11"/>
  <c r="Q103" i="11"/>
  <c r="R103" i="11" s="1"/>
  <c r="R128" i="11" l="1"/>
  <c r="R110" i="11"/>
  <c r="R115" i="11"/>
  <c r="R122" i="11"/>
  <c r="Q122" i="11" s="1"/>
  <c r="Q123" i="11" s="1"/>
  <c r="O56" i="16" s="1"/>
  <c r="R104" i="11"/>
  <c r="Q104" i="11" s="1"/>
  <c r="D125" i="14"/>
  <c r="E125" i="14"/>
  <c r="F125" i="14"/>
  <c r="N85" i="11"/>
  <c r="M85" i="11"/>
  <c r="L85" i="11"/>
  <c r="K85" i="11"/>
  <c r="J85" i="11"/>
  <c r="I85" i="11"/>
  <c r="H85" i="11"/>
  <c r="G85" i="11"/>
  <c r="F85" i="11"/>
  <c r="E85" i="11"/>
  <c r="N84" i="11"/>
  <c r="F84" i="11"/>
  <c r="G84" i="11"/>
  <c r="Q84" i="11" s="1" a="1"/>
  <c r="Q84" i="11" s="1"/>
  <c r="H84" i="11"/>
  <c r="I84" i="11"/>
  <c r="J84" i="11"/>
  <c r="K84" i="11"/>
  <c r="L84" i="11"/>
  <c r="M84" i="11"/>
  <c r="E84" i="11"/>
  <c r="R129" i="11" l="1"/>
  <c r="Q129" i="11" s="1"/>
  <c r="U128" i="11" s="1"/>
  <c r="U127" i="11"/>
  <c r="R116" i="11"/>
  <c r="Q116" i="11" s="1"/>
  <c r="Q117" i="11" s="1"/>
  <c r="O42" i="16" s="1"/>
  <c r="R111" i="11"/>
  <c r="Q111" i="11" s="1"/>
  <c r="Q105" i="11"/>
  <c r="O14" i="16" s="1"/>
  <c r="Q85" i="11"/>
  <c r="N97" i="11"/>
  <c r="M97" i="11"/>
  <c r="L97" i="11"/>
  <c r="K97" i="11"/>
  <c r="J97" i="11"/>
  <c r="I97" i="11"/>
  <c r="H97" i="11"/>
  <c r="G97" i="11"/>
  <c r="F97" i="11"/>
  <c r="E97" i="11"/>
  <c r="N96" i="11"/>
  <c r="F96" i="11"/>
  <c r="G96" i="11"/>
  <c r="H96" i="11"/>
  <c r="I96" i="11"/>
  <c r="J96" i="11"/>
  <c r="K96" i="11"/>
  <c r="L96" i="11"/>
  <c r="M96" i="11"/>
  <c r="E96" i="11"/>
  <c r="I91" i="11"/>
  <c r="H91" i="11"/>
  <c r="G91" i="11"/>
  <c r="F91" i="11"/>
  <c r="E91" i="11"/>
  <c r="J91" i="11"/>
  <c r="K91" i="11"/>
  <c r="L91" i="11"/>
  <c r="M91" i="11"/>
  <c r="N91" i="11"/>
  <c r="N90" i="11"/>
  <c r="F90" i="11"/>
  <c r="G90" i="11"/>
  <c r="H90" i="11"/>
  <c r="I90" i="11"/>
  <c r="J90" i="11"/>
  <c r="Q90" i="11" s="1" a="1"/>
  <c r="Q90" i="11" s="1"/>
  <c r="K90" i="11"/>
  <c r="L90" i="11"/>
  <c r="M90" i="11"/>
  <c r="E90" i="11"/>
  <c r="E79" i="11"/>
  <c r="N80" i="11"/>
  <c r="M80" i="11"/>
  <c r="L80" i="11"/>
  <c r="K80" i="11"/>
  <c r="J80" i="11"/>
  <c r="I80" i="11"/>
  <c r="H80" i="11"/>
  <c r="G80" i="11"/>
  <c r="F80" i="11"/>
  <c r="E80" i="11"/>
  <c r="N79" i="11"/>
  <c r="F79" i="11"/>
  <c r="G79" i="11"/>
  <c r="Q79" i="11" s="1" a="1"/>
  <c r="Q79" i="11" s="1"/>
  <c r="H79" i="11"/>
  <c r="I79" i="11"/>
  <c r="J79" i="11"/>
  <c r="K79" i="11"/>
  <c r="L79" i="11"/>
  <c r="M79" i="11"/>
  <c r="N73" i="11"/>
  <c r="M73" i="11"/>
  <c r="L73" i="11"/>
  <c r="K73" i="11"/>
  <c r="J73" i="11"/>
  <c r="I73" i="11"/>
  <c r="H73" i="11"/>
  <c r="G73" i="11"/>
  <c r="F73" i="11"/>
  <c r="E73" i="11"/>
  <c r="N72" i="11"/>
  <c r="Q96" i="11" l="1" a="1"/>
  <c r="Q96" i="11" s="1"/>
  <c r="Q97" i="11" s="1"/>
  <c r="Q130" i="11"/>
  <c r="O70" i="16" s="1"/>
  <c r="U129" i="11"/>
  <c r="Q112" i="11"/>
  <c r="O28" i="16" s="1"/>
  <c r="R85" i="11"/>
  <c r="Q91" i="11"/>
  <c r="Q80" i="11"/>
  <c r="F72" i="11"/>
  <c r="G72" i="11"/>
  <c r="H72" i="11"/>
  <c r="I72" i="11"/>
  <c r="J72" i="11"/>
  <c r="Q72" i="11" s="1" a="1"/>
  <c r="Q72" i="11" s="1"/>
  <c r="K72" i="11"/>
  <c r="L72" i="11"/>
  <c r="M72" i="11"/>
  <c r="E72" i="11"/>
  <c r="Q73" i="11" l="1"/>
  <c r="R73" i="11" s="1" a="1"/>
  <c r="R73" i="11" s="1"/>
  <c r="R80" i="11"/>
  <c r="R91" i="11"/>
  <c r="R97" i="11"/>
  <c r="U96" i="11" s="1"/>
  <c r="R86" i="11"/>
  <c r="Q86" i="11" s="1"/>
  <c r="Q87" i="11" s="1"/>
  <c r="B42" i="16" s="1"/>
  <c r="R98" i="11" l="1"/>
  <c r="Q98" i="11" s="1"/>
  <c r="U97" i="11" s="1"/>
  <c r="U98" i="11" s="1"/>
  <c r="R92" i="11"/>
  <c r="Q92" i="11" s="1"/>
  <c r="Q93" i="11" s="1"/>
  <c r="B56" i="16" s="1"/>
  <c r="R81" i="11"/>
  <c r="Q81" i="11" s="1"/>
  <c r="R74" i="11"/>
  <c r="Q74" i="11" s="1"/>
  <c r="Q99" i="11" l="1"/>
  <c r="B70" i="16" s="1"/>
  <c r="Q82" i="11"/>
  <c r="B28" i="16" s="1"/>
  <c r="Q75" i="11"/>
  <c r="B1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tc={22F0C03E-C4B1-4EDE-9021-8BFC610DD675}</author>
  </authors>
  <commentList>
    <comment ref="A49" authorId="0" shapeId="0" xr:uid="{22F0C03E-C4B1-4EDE-9021-8BFC610DD67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@Jessica Cope Williams needs updated and responses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Ariel Haertel</author>
  </authors>
  <commentList>
    <comment ref="J3" authorId="0" shapeId="0" xr:uid="{FDCB319D-0440-4460-8974-61C3BC402699}">
      <text>
        <r>
          <rPr>
            <b/>
            <sz val="9"/>
            <color indexed="81"/>
            <rFont val="Tahoma"/>
            <family val="2"/>
          </rPr>
          <t>Reaching Home (RH) Minimum Requirement (MR)</t>
        </r>
      </text>
    </comment>
    <comment ref="J67" authorId="0" shapeId="0" xr:uid="{AD7897DD-F1DA-4AF7-849C-4B5BC3FED241}">
      <text>
        <r>
          <rPr>
            <b/>
            <sz val="9"/>
            <color indexed="81"/>
            <rFont val="Tahoma"/>
            <family val="2"/>
          </rPr>
          <t>Reaching Home (RH) Minimum Requirement (MR)</t>
        </r>
      </text>
    </comment>
    <comment ref="J85" authorId="0" shapeId="0" xr:uid="{047B5AF1-E9F0-4C9C-BF0E-2EA4157D846A}">
      <text>
        <r>
          <rPr>
            <b/>
            <sz val="9"/>
            <color indexed="81"/>
            <rFont val="Tahoma"/>
            <family val="2"/>
          </rPr>
          <t>Reaching Home (RH) Minimum Requirement (MR)</t>
        </r>
      </text>
    </comment>
    <comment ref="J91" authorId="0" shapeId="0" xr:uid="{3DBC0265-9DBE-481A-A12D-447B627DDCBF}">
      <text>
        <r>
          <rPr>
            <b/>
            <sz val="9"/>
            <color indexed="81"/>
            <rFont val="Tahoma"/>
            <family val="2"/>
          </rPr>
          <t>Reaching Home (RH) Minimum Requirement (MR)</t>
        </r>
      </text>
    </comment>
    <comment ref="J96" authorId="0" shapeId="0" xr:uid="{C23A2E06-1CCF-45A4-92D3-DA13D586EED3}">
      <text>
        <r>
          <rPr>
            <b/>
            <sz val="9"/>
            <color indexed="81"/>
            <rFont val="Tahoma"/>
            <family val="2"/>
          </rPr>
          <t>Reaching Home (RH) Minimum Requirement (MR)</t>
        </r>
      </text>
    </comment>
    <comment ref="J111" authorId="0" shapeId="0" xr:uid="{5716DDD0-A4A9-41EE-B1EA-692AFE1F8C79}">
      <text>
        <r>
          <rPr>
            <b/>
            <sz val="9"/>
            <color indexed="81"/>
            <rFont val="Tahoma"/>
            <family val="2"/>
          </rPr>
          <t>Reaching Home (RH) Minimum Requirement (MR)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Ariel Haertel</author>
  </authors>
  <commentList>
    <comment ref="H9" authorId="0" shapeId="0" xr:uid="{D1D3B791-A8C9-4F44-A6F5-27D78D350BDB}">
      <text>
        <r>
          <rPr>
            <b/>
            <sz val="9"/>
            <color indexed="81"/>
            <rFont val="Tahoma"/>
            <family val="2"/>
          </rPr>
          <t>Reaching Home (RH) Minimum Requirement (MR)</t>
        </r>
      </text>
    </comment>
    <comment ref="H18" authorId="0" shapeId="0" xr:uid="{91E06370-6D5A-4DDA-AF00-6E5CA46306FB}">
      <text>
        <r>
          <rPr>
            <b/>
            <sz val="9"/>
            <color indexed="81"/>
            <rFont val="Tahoma"/>
            <family val="2"/>
          </rPr>
          <t>Reaching Home (RH) Minimum Requirement (MR)</t>
        </r>
      </text>
    </comment>
    <comment ref="H24" authorId="0" shapeId="0" xr:uid="{553FBD71-2478-41EB-9F80-D80E58B9292C}">
      <text>
        <r>
          <rPr>
            <b/>
            <sz val="9"/>
            <color indexed="81"/>
            <rFont val="Tahoma"/>
            <family val="2"/>
          </rPr>
          <t>Reaching Home (RH) Minimum Requirement (MR)</t>
        </r>
      </text>
    </comment>
    <comment ref="H32" authorId="0" shapeId="0" xr:uid="{43E72861-5E3D-4570-A853-770A3F9CAC48}">
      <text>
        <r>
          <rPr>
            <b/>
            <sz val="9"/>
            <color indexed="81"/>
            <rFont val="Tahoma"/>
            <family val="2"/>
          </rPr>
          <t>Reaching Home (RH) Minimum Requirement (MR)</t>
        </r>
      </text>
    </comment>
    <comment ref="H42" authorId="0" shapeId="0" xr:uid="{219A8A3D-6E39-4CE0-91E5-D10E39799138}">
      <text>
        <r>
          <rPr>
            <b/>
            <sz val="9"/>
            <color indexed="81"/>
            <rFont val="Tahoma"/>
            <family val="2"/>
          </rPr>
          <t>Reaching Home (RH) Minimum Requirement (MR)</t>
        </r>
      </text>
    </comment>
    <comment ref="H48" authorId="0" shapeId="0" xr:uid="{A638EBA5-1AEE-44A9-8BC3-E72398F425B9}">
      <text>
        <r>
          <rPr>
            <b/>
            <sz val="9"/>
            <color indexed="81"/>
            <rFont val="Tahoma"/>
            <family val="2"/>
          </rPr>
          <t>Reaching Home (RH) Minimum Requirement (MR)</t>
        </r>
      </text>
    </comment>
    <comment ref="H70" authorId="0" shapeId="0" xr:uid="{12905A7E-8D3B-4B61-9B5E-A40F499F6BF1}">
      <text>
        <r>
          <rPr>
            <b/>
            <sz val="9"/>
            <color indexed="81"/>
            <rFont val="Tahoma"/>
            <family val="2"/>
          </rPr>
          <t>Reaching Home (RH) Minimum Requirement (MR)</t>
        </r>
      </text>
    </comment>
    <comment ref="H98" authorId="0" shapeId="0" xr:uid="{70A96B56-62E3-4B70-B259-0D8D7B8508B8}">
      <text>
        <r>
          <rPr>
            <b/>
            <sz val="9"/>
            <color indexed="81"/>
            <rFont val="Tahoma"/>
            <family val="2"/>
          </rPr>
          <t>Reaching Home (RH) Minimum Requirement (MR)</t>
        </r>
      </text>
    </comment>
    <comment ref="H100" authorId="0" shapeId="0" xr:uid="{85DB10C2-C410-4DC4-BE61-376D967EDBD7}">
      <text>
        <r>
          <rPr>
            <b/>
            <sz val="9"/>
            <color indexed="81"/>
            <rFont val="Tahoma"/>
            <family val="2"/>
          </rPr>
          <t>Reaching Home (RH) Minimum Requirement (MR)</t>
        </r>
      </text>
    </comment>
    <comment ref="H109" authorId="0" shapeId="0" xr:uid="{6DED4AC2-FE54-4D36-A13E-E3CBB4D0E2B7}">
      <text>
        <r>
          <rPr>
            <b/>
            <sz val="9"/>
            <color indexed="81"/>
            <rFont val="Tahoma"/>
            <family val="2"/>
          </rPr>
          <t>Reaching Home (RH) Minimum Requirement (MR)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<sst xmlns="http://schemas.openxmlformats.org/spreadsheetml/2006/main" count="2001" uniqueCount="780">
  <si>
    <t>Reaching Home: Canada's Homelessness Strategy</t>
  </si>
  <si>
    <t>Community Homelessness Report</t>
  </si>
  <si>
    <t>Calgary Homeless Foundation</t>
  </si>
  <si>
    <t>2024-2025</t>
  </si>
  <si>
    <t>*TEMPLATE FOR COMMUNITIES*</t>
  </si>
  <si>
    <t>SECTION 1: COMMUNITY CONTEXT</t>
  </si>
  <si>
    <t>Overview</t>
  </si>
  <si>
    <t>CHR 1</t>
  </si>
  <si>
    <r>
      <t xml:space="preserve">Highlight any efforts and/or issues related to the work that your community has done to </t>
    </r>
    <r>
      <rPr>
        <b/>
        <sz val="12"/>
        <rFont val="Arial"/>
        <family val="2"/>
      </rPr>
      <t>prevent and/or reduce homelessness</t>
    </r>
    <r>
      <rPr>
        <sz val="12"/>
        <rFont val="Arial"/>
        <family val="2"/>
      </rPr>
      <t xml:space="preserve"> and </t>
    </r>
    <r>
      <rPr>
        <b/>
        <sz val="12"/>
        <rFont val="Arial"/>
        <family val="2"/>
      </rPr>
      <t>improve access to safe, appropriate housing</t>
    </r>
    <r>
      <rPr>
        <sz val="12"/>
        <rFont val="Arial"/>
        <family val="2"/>
      </rPr>
      <t xml:space="preserve"> over the last year. 
Your response could include information about:
   • Homelessness prevention and shelter diversion efforts;
   • Housing move-ins;
   • New investments in housing-related resources;
   • Gaps in services;
   • Collaboration with other sectors;
   • Efforts to address homelessness for specific groups (e.g., youth); and/or,
   • Efforts to meet Reaching Home minimum requirements (including a brief explanation if a minimum requirement was assessed as “Completed” in a previous CHR, but is now “Under development” or “Not yet started”).</t>
    </r>
  </si>
  <si>
    <t xml:space="preserve">Issues 
Calgary faces major macro-level challenges in the fight against homelessness. We recognize rapid population growth, high inflation, low vacancy rates, and the ongoing affordability crisis as significant factors impacting homelessness. Within this challenging context, Calgary's efforts to address homelessness are showing results. As of March 2025, 6,110 people were experiencing homelessness—181 fewer than this time last year. However, the demand for supportive housing remains unchanged. The triage list of people seeking supportive housing has increased to 2438, including 1945 adults, 242 families and 251 youth (as of March 31).  
From a demographic standpoint, the make up of Calgary’s homeless population continues to evolve. Since FY23, the percentage of shelter visits by refugee claimants rose sharply, peaking at 7.8% in Q3 FY24, up from just 0.4% in Q4 FY22. In FY25, this figure declined to an average of 5.7% over the year. At the same time, we have seen a new demographic emerge, those that are aging-in-place in supportive housing programs. The proportion of participants aged 65+ in our programs is now at 10%, compared to 4% in FY20. Additionally, Indigenous communities remain disproportionately represented. Section 4 shows that 30% of the people who experienced homelessness for 1 day in the month or year were Indigenous. However, we know from our 2024 PiT count that the percentage of people experiencing homeless who are Indigenous is higher among children and youth - closer to 50%. The data collected for this report shows a similar trend. In analyzing our youth data from the CAA triage list, we see that approximately half of youth 18-24 and youth under 18 in FY2024/2025 identify as Indigenous - and this has remained consistent over the last two years. As we look at the growth in the youth triage list, we see this growth is most pronounced in the 18-24 age bracket (i.e. there has been growth in both the number of Indigenous and non-Indigenous youth seeking supportive housing). 
Alongside high demand, we are seeing people staying longer in supportive housing programs, in FY24/25 we saw 30.3% of participants exit the program compared to 35.5% in FY23/24. We attribute longer stays to limited options for transfer/graduation (e.g. social/affordable housing, long-term care facilities, and substance abuse treatment centers). Some individuals no longer require wrap-around services but remain in the system due to a lack of affordable housing—resulting in overservicing and occupied spots that are needed by others. Similarly, participants who would be better served by long-term care or substance use treatment centers face extensive waitlists, keeping them in a system not designed to fully meet their needs. 
In summary, while Calgary has made meaningful strides in mitigating the economic headwinds, our supportive housing sector remains under intense strains due to bottlenecks at entry and exit points. At the entry point, demand far exceeds availability, causing long wait times. At the exit point, individuals remain in programs longer due to limited pathways for transition/graduation. Understanding flow in our system – including the impact of external factors beyond our control – is one of our top priorities for the upcoming year. 
Our context in Calgary is further complicated by recent government policy changes. The enforcement of the Reaching Home Directive, limiting rental subsidies to six months, has far-reaching implications that we have worked diligently to communicate to federal and provincial governments. Additionally, the Government of Alberta’s decision to directly fund Calgary’s homeless-serving agencies starting October 1 requires extensive resources to analyze the future impact, prepare for and support transition, and anticipate risks to the sector. 
Efforts  
CHF and the supportive housing sector remain steadfast in the fight against homelessness. To address the bottleneck at the system entry point, we have increased investment in prevention and diversion programming. We believe that the investment in prevention and diversion is one of the reasons we are seeing a decrease in the number of new people experiencing homelessness (578 in March 2025, compared to 645 in March 2024). We are seeing increased demand and growing success with this programming. Our data shows that 93% of individuals whose first interaction was a Prevention/Diversion program will not return to our sector. This provides a 35% increase in the likelihood of an individual not returning to homelessness compared to typical shelter supports alone. Further, shelter organizations, funded by primarily our provincial government, are recipients of Reaching Home prevention and diversion funding – offering the added benefit of increased relationship with these key players in Calgary’s response to homelessness. After seeing success in funding prevention and diversion through surplus grants, our CAB supported embedding prevention and diversion funding into our base budget for F2026. Over the next year, we will continue to investigate how best to target this investment for maximum impact.  
In addition to prevention and diversion, we have been attentive to the rising cost of service delivery. While rent costs have somewhat stabilized in Calgary, program budgets have not remained on pace with rent increases over the last few years. For participants in our supportive housing program, we saw an average increase of 5% at the time of lease renewals. For FY2025, we adjusted the number of people that scatter-site programs are expected to house, as they rely on landlords who charge market rent. The realignment between investment and expected occupancy was key to assessing program effectiveness and better predicting flow in the system. Alongside the cost of rent, we understand programs face additional financial pressure: maintenance and repairs, basic needs for participants, and growing staffing costs. When we received the Reaching Home stabilization payments for FY2025, our CAB aimed to alleviate some of pressure on all programs – and funds were allocated to participant costs (often rent, but also basic needs), maintenance and repairs, and other existing deficits related to participants (e.g. staffing).  
Recognizing that the financial pressures on programs will continue to increase, CHF contracted Larkspur Consulting to help us predict the increase in per-participant costs to deliver current programming into the future. The report found that with a modest 4% increase in average rent, the average per-participant cost will increase by 19%. The average per-participant cost increases by 39% with an 8% increase in average rent. These are per year estimates which will have a compounding effect over time. In the absence of additional funding to match these increases, we will have reduced the number of available placements. By 2029, this could result in a loss of more than 500 (of 2500 current) spaces. CHF is committed to understanding and communicating the impact of responding to the larger macroeconomic challenges within a flat funded environment.  </t>
  </si>
  <si>
    <t>CHR 2</t>
  </si>
  <si>
    <r>
      <t xml:space="preserve">How has the community’s approach to addressing homelessness changed with the implementation of Reaching Home? 
Communities are strongly encouraged to use the </t>
    </r>
    <r>
      <rPr>
        <b/>
        <i/>
        <sz val="12"/>
        <rFont val="Arial"/>
        <family val="2"/>
      </rPr>
      <t>“Reflecting on the Changing Response to Homelessness”</t>
    </r>
    <r>
      <rPr>
        <sz val="12"/>
        <rFont val="Arial"/>
        <family val="2"/>
      </rPr>
      <t xml:space="preserve"> worksheet to help them reflect on how the approach has changed and the impact of these changes at the local level.</t>
    </r>
  </si>
  <si>
    <t xml:space="preserve">Under Reaching Home, Calgary’s approach to addressing homeless has changed in three key areas: Governance, Coordinated Access and Assessment, and Outcomes-Based Approach. 
Governance 
The bifurcation of funding for Designated Communities and Indigenous Homelessness in 2022 was a major change in the funding structure for Calgary’s homeless serving system of care. CHF recognizes the right of Indigenous people to administer, through their own institutions, health, housing and other economic and social programs affecting them – and finding our role as an ally in the operationalizing of these rights has been a humbling learning journey.  
Over the past year, we’ve recognized the shortcomings of our past engagement and reflected on how to foster more authentic, good-faith connections. We’ve learned the value of showing up with openness, committing to relationship, and being willing to set aside what we think we “know”. We appreciate G4 (Stoney Nakoda – Tsuut’ina Tribal Council) and CHF/CAB and ICAB’s response to our efforts to engage more meaningfully in a joint response to homelessness. We have taken some important steps this past year to re-establish mutual trust and respect: G4 supported the completion of PiT Count surveys at their fall gathering; CHF provided all PiT Count data to G4 and sought consultation prior to issuing a press release about the PiT Count; the ICAB Chair provided thoughtful feedback and direction on the recently completed Community Plan; the ICAB chair sought the feedback of CHF on changes to a funded program; among other examples such as attending each other’s governance meetings (CAB, Aboriginal Standing Committee on Housing and Homelessness). We are making headway in building a relationship where each other’s insights, experience, skills and passion are seen as irreplaceable assets in the fight against homelessness.  
We see our evolving relationship with G4 and ICAB as part of a broader effort to foster a more community-driven governance structure. In 2023, we updated our CAB Terms of Reference to align with Reaching Home Directives – and the updates were more visionary than fully implemented. In current practice, CHF provides updates and recommendations to the CAB, all of which CAB has unanimously approved. The current membership includes representation from all levels of government and Indigenous representatives including G4, but does not include other sectors, funded programs, or people with lived experience. In Q4, we began refreshing CAB’s understanding of its Directives. Through Q1 of F2026, we’re engaging members in 1:1 discussion to strengthen alignment and enhance effectiveness. The Community Connections session on governance offered by Reaching Home in February was a catalyst for change for CHF in understanding our role with the CAB.  
Coordinated Access and Assessment  
Community feedback—from housing providers, CAA (Coordinated Access and Assessment) team members and administrators, shelters, Indigenous partners, and participants—has highlighted the tool used for assessment, triage, and referrals/matching, the Needs and Services Questionnaire (NSQ) as a major flaw in the Coordinated Access and Assessment (CAA) system. Feedback included that many of the questions were not culturally sensitive and were often retraumatizing for participants. The NSQ is not informed by an Indigenous worldview, which is problematic for many reasons but especially because of the number of Indigenous people to whom it is administered. We also heard the deficit-based scoring system often led to results that were not reflective of a person’s situation, complexity, or vulnerability. Further, a recent study found evidence of racial bias in the NSQ. Based on this feedback, CHF identified improvements to the NSQ as one of the most important ways that we could improve our triage process.  
Starting in 2023, CHF launched a three-phase process with external consultants, guided by a Research Advisory Group of sector representatives. Phase one confirmed NSQ criticisms and established nine guiding principles for a new tool. Phase two involved consultations with 100+ stakeholders, leading to a co-created draft of the Coordinated Entry Tool (CET). Phase three piloted the tool with 25 participants, held a mock placement committee, and conducted consultation circles with Elders and Indigenous partners. The final CET 1.0 was completed in March 2025, with CHF retaining ownership to enable ongoing revisions based on feedback and system trends. Our next step is to review the tool with G4 and ICAB as part of a larger dialogue about a more collaborative approach to CAA. Implementation planning is underway, and we hope the new CET is in use by September 2025. 
The data obtained through CET administration is captured in HMIS. CHF’s developing Data Warehouse integrates this data with other databases and sources of information, which will allow us to create new participant journey dashboards to further inform decisions about matching and prioritization.
Outcomes-Based Approach: Data Warehouse and Program Evaluation 
CHF began development on our data warehouse in 2020. Our data warehouse uses data sources (such as HMIS, shelter/other external data, and our MAGE application for tracking location of and services to encampments) to create data outputs (such as dashboards, email alerts, and diagnostic and predictive analytics) – all of which is supported by extensive quality assurance mechanisms and processes. The operational dashboards produced by the data warehouse enable front line staff across housing programs and placement committees to better identify and respond to individuals in need of support. The data warehouse generates business intelligence that empowers leaders to make informed funding decisions and identify trends to shape sector-wide strategies for addressing challenges. Currently, our data warehouse enables us to meet all minimum requirements for HMIS/HIFIS and an outcomes-based approach, with the exception of OBA MR 8 (addressed in section 3).
Over the past two years, CHF has advanced automation to improve information sharing with sector providers. Our refined State of the Sector (monthly report) now offer frontline providers and leaders a clearer picture of homelessness trends, triage lists, and monthly housing outcomes. We also began a project in Q4 to explore how we might engage our community to help us better understand the trends and co-create solutions. Whereas the State of the Sector is a one-way communication from CHF, this project is intended to stimulate curiosity, dialogue, and collaboration. Building on the success of our (National) Data That Makes a Difference Conference, we hope to host more of these dialogue sessions through F2026.   
While we have made some modest gains in sharing data with G4, we do not yet have a shared vision for future collaboration related to our respective data systems. We have not yet finalized a data sharing agreement, but we hope to resume discussion on the agreement in F2026 as part of a larger discussion about data collection, sharing, analysis, and meaning-making.  
While the data warehouse enables CHF to track data required for an outcomes-based approach, we are concerned about the minimum requirements for setting monthly and annual reduction targets for overall reduction in homelessness, new inflows into homelessness, returns to homelessness, Indigenous homelessness, and chronic homelessness. It’s problematic to set targets for these community level outcomes because they do not account for the significant macroeconomic forces—such as inflation, housing market volatility, and employment trends—that directly influence homelessness but remain outside our control. 
While we are fully committed to accountability, we believe success should be measured by tangible improvements within the homeless-serving system—outcomes directly tied to our strategies, resource allocation, and program effectiveness. 
In 2022, CHF piloted the Theory of Change approach with agencies to measure program-driven improvements. This model of evaluation outlines how and why a desired change is expected to occur, helping programs define their intended outcomes and impact. We redesigned our Theory of Change tool in 2024, based on feedback received from agencies from the pilot. The new tool outlines program goals, target participants, activities, barriers, and how change is supported. It includes an outcome table defining expected, desired, and ideal results across four impact domains—health, housing, finance, and connection—within three participant phases: stabilization, goal attainment, and housing future. The outcome tables require programs to consider their sphere of control over participant outcomes. Outcome statements are required to be observable and measurable, specific to the program level, and clearly explain the effect of the program.      
Most programs will submit a Theory of Change with their F2026 contract documents. For the upcoming year, we will work with programs to build and implement their measurement strategy. We have received positive feedback from funded programs about this approach and look forward to continued learning with programs about their impact.
 </t>
  </si>
  <si>
    <t>Collaboration between Indigenous and non-Indigenous partners</t>
  </si>
  <si>
    <t>Reminder!</t>
  </si>
  <si>
    <t>CHR 3</t>
  </si>
  <si>
    <t>Please select your community from the drop-down menu:</t>
  </si>
  <si>
    <t>Calgary (AB)</t>
  </si>
  <si>
    <r>
      <rPr>
        <sz val="14"/>
        <rFont val="Arial"/>
        <family val="2"/>
      </rPr>
      <t xml:space="preserve">See the CHR Reference Guide (pg.10) on the </t>
    </r>
    <r>
      <rPr>
        <u/>
        <sz val="14"/>
        <color theme="10"/>
        <rFont val="Arial"/>
        <family val="2"/>
      </rPr>
      <t>CHR Reporting Tools e-course</t>
    </r>
    <r>
      <rPr>
        <u/>
        <sz val="14"/>
        <color theme="1"/>
        <rFont val="Arial"/>
        <family val="2"/>
      </rPr>
      <t xml:space="preserve"> </t>
    </r>
    <r>
      <rPr>
        <sz val="14"/>
        <rFont val="Arial"/>
        <family val="2"/>
      </rPr>
      <t>for the definition of meaningful collaboration used in the CHR.</t>
    </r>
  </si>
  <si>
    <t>Your community:</t>
  </si>
  <si>
    <t>CHR 4</t>
  </si>
  <si>
    <t xml:space="preserve">l
</t>
  </si>
  <si>
    <r>
      <t xml:space="preserve">Implementing, maintaining and/or improving the </t>
    </r>
    <r>
      <rPr>
        <b/>
        <sz val="12"/>
        <rFont val="Arial"/>
        <family val="2"/>
      </rPr>
      <t>Coordinated Access system</t>
    </r>
    <r>
      <rPr>
        <sz val="12"/>
        <rFont val="Arial"/>
        <family val="2"/>
      </rPr>
      <t>?</t>
    </r>
  </si>
  <si>
    <t>Under development</t>
  </si>
  <si>
    <r>
      <t xml:space="preserve">Implementing, maintaining and/or improving, as well as using the </t>
    </r>
    <r>
      <rPr>
        <b/>
        <sz val="12"/>
        <rFont val="Arial"/>
        <family val="2"/>
      </rPr>
      <t>HMIS</t>
    </r>
    <r>
      <rPr>
        <sz val="12"/>
        <rFont val="Arial"/>
        <family val="2"/>
      </rPr>
      <t>?</t>
    </r>
  </si>
  <si>
    <t>Yes</t>
  </si>
  <si>
    <r>
      <t xml:space="preserve">Strengthening the </t>
    </r>
    <r>
      <rPr>
        <b/>
        <sz val="12"/>
        <rFont val="Arial"/>
        <family val="2"/>
      </rPr>
      <t>Outcomes-Based Approach</t>
    </r>
    <r>
      <rPr>
        <sz val="12"/>
        <rFont val="Arial"/>
        <family val="2"/>
      </rPr>
      <t>?</t>
    </r>
  </si>
  <si>
    <r>
      <t xml:space="preserve">b) In your response to </t>
    </r>
    <r>
      <rPr>
        <b/>
        <sz val="12"/>
        <color theme="0" tint="-0.499984740745262"/>
        <rFont val="Arial"/>
        <family val="2"/>
      </rPr>
      <t>CHR 4(a)</t>
    </r>
    <r>
      <rPr>
        <sz val="12"/>
        <color theme="0" tint="-0.499984740745262"/>
        <rFont val="Arial"/>
        <family val="2"/>
      </rPr>
      <t xml:space="preserve"> you noted that collaboration has occurred with Indigenous partners related to </t>
    </r>
    <r>
      <rPr>
        <b/>
        <sz val="12"/>
        <color theme="0" tint="-0.499984740745262"/>
        <rFont val="Arial"/>
        <family val="2"/>
      </rPr>
      <t>at least one</t>
    </r>
    <r>
      <rPr>
        <sz val="12"/>
        <color theme="0" tint="-0.499984740745262"/>
        <rFont val="Arial"/>
        <family val="2"/>
      </rPr>
      <t xml:space="preserve"> of the following: Coordinated Access, the HMIS and/or the Outcomes-Based Approach. As a follow up to this, please indicate </t>
    </r>
    <r>
      <rPr>
        <b/>
        <sz val="12"/>
        <color theme="0" tint="-0.499984740745262"/>
        <rFont val="Arial"/>
        <family val="2"/>
      </rPr>
      <t xml:space="preserve">if any </t>
    </r>
    <r>
      <rPr>
        <sz val="12"/>
        <color theme="0" tint="-0.499984740745262"/>
        <rFont val="Arial"/>
        <family val="2"/>
      </rPr>
      <t>of the following activities took place:</t>
    </r>
  </si>
  <si>
    <t>Indigenous partners have roles and responsibilities related to governance for the Coordinated Access system and/or the HMIS throughout the lifecycle of these systems (implementation, maintenance and improvement).</t>
  </si>
  <si>
    <t>à</t>
  </si>
  <si>
    <t>Coordinated Access:</t>
  </si>
  <si>
    <t>No</t>
  </si>
  <si>
    <t>HMIS:</t>
  </si>
  <si>
    <t>Indigenous partners participate in Coordinated Access, use the HMIS and/or participate in the Outcomes-Based Approach.</t>
  </si>
  <si>
    <t>Outcomes-Based Approach:</t>
  </si>
  <si>
    <r>
      <rPr>
        <b/>
        <sz val="12"/>
        <color theme="0" tint="-0.499984740745262"/>
        <rFont val="Arial"/>
        <family val="2"/>
      </rPr>
      <t xml:space="preserve">Note: </t>
    </r>
    <r>
      <rPr>
        <sz val="12"/>
        <color theme="0" tint="-0.499984740745262"/>
        <rFont val="Arial"/>
        <family val="2"/>
      </rPr>
      <t>As applicable, these activities should be described in further detail in CHR 4(c). This list is not meant to be exhaustive. Other relevant activities not listed above should be described in CHR 4(c).</t>
    </r>
  </si>
  <si>
    <r>
      <t xml:space="preserve">c) In your response to </t>
    </r>
    <r>
      <rPr>
        <b/>
        <sz val="12"/>
        <color theme="0" tint="-0.499984740745262"/>
        <rFont val="Arial"/>
        <family val="2"/>
      </rPr>
      <t>CHR 4(a)</t>
    </r>
    <r>
      <rPr>
        <sz val="12"/>
        <color theme="0" tint="-0.499984740745262"/>
        <rFont val="Arial"/>
        <family val="2"/>
      </rPr>
      <t xml:space="preserve"> you noted that collaboration has </t>
    </r>
    <r>
      <rPr>
        <b/>
        <sz val="12"/>
        <color theme="0" tint="-0.499984740745262"/>
        <rFont val="Arial"/>
        <family val="2"/>
      </rPr>
      <t>occurred</t>
    </r>
    <r>
      <rPr>
        <sz val="12"/>
        <color theme="0" tint="-0.499984740745262"/>
        <rFont val="Arial"/>
        <family val="2"/>
      </rPr>
      <t xml:space="preserve"> with Indigenous partners. As a follow up to this, please describe the collaboration that took place in more detail </t>
    </r>
    <r>
      <rPr>
        <b/>
        <sz val="12"/>
        <color theme="0" tint="-0.499984740745262"/>
        <rFont val="Arial"/>
        <family val="2"/>
      </rPr>
      <t>as it relates to Coordinated Access, the HMIS and/or the Outcomes-Based Approach.</t>
    </r>
    <r>
      <rPr>
        <sz val="12"/>
        <color theme="0" tint="-0.499984740745262"/>
        <rFont val="Arial"/>
        <family val="2"/>
      </rPr>
      <t xml:space="preserve">
Your response could include information such as when collaboration occurred, who it was with, what aspects of Coordinated Access, the HMIS and/or the Outcomes-Based Approach were discussed, and how Indigenous perspectives influenced the outcome.</t>
    </r>
  </si>
  <si>
    <t>Currently the G4 funded programs that previously have leveraged our HMIS system, continue to leverage it. This means access to the platform &amp; workflows themselves, access to our real-time business intelligence tools, and incorporation into our data quality framework.
We further provide this data to G4 themselves and have a data sharing agreement in place with them.
While the indicator above indicates “yes” to meaningful collaboration with Indigenous partners on implement/maintain/improve HMIS, we would consider this to be an ongoing area of development.</t>
  </si>
  <si>
    <r>
      <t xml:space="preserve">d) In your response to </t>
    </r>
    <r>
      <rPr>
        <b/>
        <sz val="12"/>
        <color theme="0" tint="-0.499984740745262"/>
        <rFont val="Arial"/>
        <family val="2"/>
      </rPr>
      <t>CHR 4(a)</t>
    </r>
    <r>
      <rPr>
        <sz val="12"/>
        <color theme="0" tint="-0.499984740745262"/>
        <rFont val="Arial"/>
        <family val="2"/>
      </rPr>
      <t xml:space="preserve"> you noted that collaboration </t>
    </r>
    <r>
      <rPr>
        <b/>
        <sz val="12"/>
        <color theme="0" tint="-0.499984740745262"/>
        <rFont val="Arial"/>
        <family val="2"/>
      </rPr>
      <t>did not occur</t>
    </r>
    <r>
      <rPr>
        <sz val="12"/>
        <color theme="0" tint="-0.499984740745262"/>
        <rFont val="Arial"/>
        <family val="2"/>
      </rPr>
      <t xml:space="preserve"> with Indigenous partners. As a follow up to this, please describe why collaboration </t>
    </r>
    <r>
      <rPr>
        <b/>
        <sz val="12"/>
        <color theme="0" tint="-0.499984740745262"/>
        <rFont val="Arial"/>
        <family val="2"/>
      </rPr>
      <t>as it relates to Coordinated Access, the HMIS and/or the Outcomes-Based Approach</t>
    </r>
    <r>
      <rPr>
        <sz val="12"/>
        <color theme="0" tint="-0.499984740745262"/>
        <rFont val="Arial"/>
        <family val="2"/>
      </rPr>
      <t xml:space="preserve"> did not take place in more detail. Also please describe what the plan is to ensure meaningful collaboration occurs over the coming year. 
Related to the coming year, your response could include information such as how Indigenous peoples will be engaged in these discussions, who will be engaged, and when it will occur.</t>
    </r>
  </si>
  <si>
    <t xml:space="preserve">Strengthening our relationship with G4 (Stoney Nakoda – Tsuut’ina Tribal Council) and ICAB has been a priority for CHF over the last several months. Together, we've made some positive changes in fostering a relationship that is working on building trust, transparency, and mutual respect. We recognize there are numerous opportunities to work better together, especially in terms of Coordinated Access and the Outcomes Based Approach. With respect to HMIS, some of the G4-funded agencies have continued to use our platform for capturing their client data. CHF sends anonymized data back to G4 for RROL reporting. Finalizing an information sharing agreement is a next step to increase coordination on data. We are in process of understanding each other's contexts and objectives and from there will move forward with establishing priorities for collaboration. We extend sincere appreciation to the representatives from G4 and ICAB who have been receptive, open, and generous in their efforts to work with CHF to strengthen our relationship. </t>
  </si>
  <si>
    <t>CHR 5</t>
  </si>
  <si>
    <r>
      <t xml:space="preserve">b) In your response to </t>
    </r>
    <r>
      <rPr>
        <b/>
        <sz val="12"/>
        <color theme="0" tint="-0.499984740745262"/>
        <rFont val="Arial"/>
        <family val="2"/>
      </rPr>
      <t>CHR 5(a)</t>
    </r>
    <r>
      <rPr>
        <sz val="12"/>
        <color theme="0" tint="-0.499984740745262"/>
        <rFont val="Arial"/>
        <family val="2"/>
      </rPr>
      <t xml:space="preserve"> you noted that collaboration occurred with Indigenous partners. As a follow up to this, please indicate which of the following activities took place:</t>
    </r>
  </si>
  <si>
    <t xml:space="preserve">l
</t>
  </si>
  <si>
    <t xml:space="preserve">Engagement with Indigenous partners took place in the early stages of CHR development, to determine how collaboration should be undertaken for the CHR. </t>
  </si>
  <si>
    <t>Select one</t>
  </si>
  <si>
    <t>Collaboration with Indigenous partners took place when developing and finalizing the CHR.</t>
  </si>
  <si>
    <t>Indigenous partners reviewed and approved the final CHR.</t>
  </si>
  <si>
    <r>
      <rPr>
        <b/>
        <sz val="12"/>
        <color theme="0" tint="-0.499984740745262"/>
        <rFont val="Arial"/>
        <family val="2"/>
      </rPr>
      <t xml:space="preserve">Note: </t>
    </r>
    <r>
      <rPr>
        <sz val="12"/>
        <color theme="0" tint="-0.499984740745262"/>
        <rFont val="Arial"/>
        <family val="2"/>
      </rPr>
      <t>As applicable, these activities should be described in further detail in CHR 5(c). This list is not meant to be exhaustive. Other relevant activities not listed here can be described in CHR 5(c).</t>
    </r>
  </si>
  <si>
    <r>
      <t xml:space="preserve">c) In your response to </t>
    </r>
    <r>
      <rPr>
        <b/>
        <sz val="12"/>
        <color theme="0" tint="-0.499984740745262"/>
        <rFont val="Arial"/>
        <family val="2"/>
      </rPr>
      <t>CHR 5(a)</t>
    </r>
    <r>
      <rPr>
        <sz val="12"/>
        <color theme="0" tint="-0.499984740745262"/>
        <rFont val="Arial"/>
        <family val="2"/>
      </rPr>
      <t xml:space="preserve"> you noted that collaboration </t>
    </r>
    <r>
      <rPr>
        <b/>
        <sz val="12"/>
        <color theme="0" tint="-0.499984740745262"/>
        <rFont val="Arial"/>
        <family val="2"/>
      </rPr>
      <t>occurred</t>
    </r>
    <r>
      <rPr>
        <sz val="12"/>
        <color theme="0" tint="-0.499984740745262"/>
        <rFont val="Arial"/>
        <family val="2"/>
      </rPr>
      <t xml:space="preserve"> with Indigenous partners. As a follow up to this, please describe the collaboration that took place in more detail </t>
    </r>
    <r>
      <rPr>
        <b/>
        <sz val="12"/>
        <color theme="0" tint="-0.499984740745262"/>
        <rFont val="Arial"/>
        <family val="2"/>
      </rPr>
      <t>related to the completion of this CHR.</t>
    </r>
    <r>
      <rPr>
        <sz val="12"/>
        <color theme="0" tint="-0.499984740745262"/>
        <rFont val="Arial"/>
        <family val="2"/>
      </rPr>
      <t xml:space="preserve">
Your response could include information such as how Indigenous peoples were engaged in these discussions, when collaboration occurred, who it was with, and what sections of the CHR were informed by Indigenous input and/or perspectives.</t>
    </r>
  </si>
  <si>
    <t xml:space="preserve">Early drafts of this report were shared with G4 (Stoney Nakoda - TsuuT'ina Tribal Council) and ICAB, with opportunities offered for discussion on the report. The data in section 4 was shared at the Aboriginal Standing Committee on Housing and Homelessness on May 20. G4 and ICAB have suggested for next year that we meet to discuss the report before it's drafted. CHF is happy to support this approach, and we believe more preliminary discussions will add value to our report. </t>
  </si>
  <si>
    <r>
      <t xml:space="preserve">d) In your response to </t>
    </r>
    <r>
      <rPr>
        <b/>
        <sz val="12"/>
        <color theme="0" tint="-0.499984740745262"/>
        <rFont val="Arial"/>
        <family val="2"/>
      </rPr>
      <t>CHR 5(a)</t>
    </r>
    <r>
      <rPr>
        <sz val="12"/>
        <color theme="0" tint="-0.499984740745262"/>
        <rFont val="Arial"/>
        <family val="2"/>
      </rPr>
      <t xml:space="preserve"> you noted that collaboration </t>
    </r>
    <r>
      <rPr>
        <b/>
        <sz val="12"/>
        <color theme="0" tint="-0.499984740745262"/>
        <rFont val="Arial"/>
        <family val="2"/>
      </rPr>
      <t>did not occur</t>
    </r>
    <r>
      <rPr>
        <sz val="12"/>
        <color theme="0" tint="-0.499984740745262"/>
        <rFont val="Arial"/>
        <family val="2"/>
      </rPr>
      <t xml:space="preserve"> with Indigenous partners. As a follow up to this, please describe why collaboration </t>
    </r>
    <r>
      <rPr>
        <b/>
        <sz val="12"/>
        <color theme="0" tint="-0.499984740745262"/>
        <rFont val="Arial"/>
        <family val="2"/>
      </rPr>
      <t>on the completion of this CHR</t>
    </r>
    <r>
      <rPr>
        <sz val="12"/>
        <color theme="0" tint="-0.499984740745262"/>
        <rFont val="Arial"/>
        <family val="2"/>
      </rPr>
      <t xml:space="preserve"> did not take place in more detail and what the plan is to ensure meaningful collaboration occurs during next year’s CHR process.
Related to next year’s CHR process, your response could include information such as how Indigenous peoples will be engaged in these discussions, who will be engaged, and when it will occur.</t>
    </r>
  </si>
  <si>
    <t>*Please insert comments here*</t>
  </si>
  <si>
    <t>CHR 6</t>
  </si>
  <si>
    <t>a) Did the IH CAB sign-off on this CHR?</t>
  </si>
  <si>
    <t>b) Explain why IH CAB sign-off was not obtained and describe how engagement will take place with the IH CAB during next year’s CHR process in more detail.
Your response could include information such as when and how the IH CAB will be engaged during next year’s cycle.</t>
  </si>
  <si>
    <t>End of Section 1</t>
  </si>
  <si>
    <t>SECTION 2: COORDINATED ACCESS SELF-ASSESSMENT</t>
  </si>
  <si>
    <r>
      <rPr>
        <b/>
        <sz val="12"/>
        <color theme="1"/>
        <rFont val="Arial"/>
        <family val="2"/>
      </rPr>
      <t>Note:</t>
    </r>
    <r>
      <rPr>
        <sz val="12"/>
        <color theme="1"/>
        <rFont val="Arial"/>
        <family val="2"/>
      </rPr>
      <t xml:space="preserve"> It is expected that communities will continuously work to improve their Coordinated Access system over time. If your community is working to </t>
    </r>
    <r>
      <rPr>
        <u/>
        <sz val="12"/>
        <color theme="1"/>
        <rFont val="Arial"/>
        <family val="2"/>
      </rPr>
      <t>improve</t>
    </r>
    <r>
      <rPr>
        <sz val="12"/>
        <color theme="1"/>
        <rFont val="Arial"/>
        <family val="2"/>
      </rPr>
      <t xml:space="preserve"> a specific Coordinated Access requirement that </t>
    </r>
    <r>
      <rPr>
        <u/>
        <sz val="12"/>
        <color theme="1"/>
        <rFont val="Arial"/>
        <family val="2"/>
      </rPr>
      <t>had been self-assessed as met</t>
    </r>
    <r>
      <rPr>
        <sz val="12"/>
        <color theme="1"/>
        <rFont val="Arial"/>
        <family val="2"/>
      </rPr>
      <t xml:space="preserve"> in a previous CHR, you should </t>
    </r>
    <r>
      <rPr>
        <u/>
        <sz val="12"/>
        <color theme="1"/>
        <rFont val="Arial"/>
        <family val="2"/>
      </rPr>
      <t>still select “Yes”</t>
    </r>
    <r>
      <rPr>
        <sz val="12"/>
        <color theme="1"/>
        <rFont val="Arial"/>
        <family val="2"/>
      </rPr>
      <t xml:space="preserve"> from the drop-down menu for this CHR.</t>
    </r>
  </si>
  <si>
    <t>Governance and Partnerships</t>
  </si>
  <si>
    <t>RH MR</t>
  </si>
  <si>
    <r>
      <rPr>
        <b/>
        <sz val="12"/>
        <color theme="1"/>
        <rFont val="Arial"/>
        <family val="2"/>
      </rPr>
      <t xml:space="preserve">Note: </t>
    </r>
    <r>
      <rPr>
        <sz val="12"/>
        <color theme="1"/>
        <rFont val="Arial"/>
        <family val="2"/>
      </rPr>
      <t xml:space="preserve">For communities that receive both Designated Communities (DC) and Indigenous Homelessness (IH) funding, this section is specific to the </t>
    </r>
    <r>
      <rPr>
        <b/>
        <sz val="12"/>
        <color theme="1"/>
        <rFont val="Arial"/>
        <family val="2"/>
      </rPr>
      <t>DC Community Advisory Board (CAB)</t>
    </r>
    <r>
      <rPr>
        <sz val="12"/>
        <color theme="1"/>
        <rFont val="Arial"/>
        <family val="2"/>
      </rPr>
      <t>.</t>
    </r>
  </si>
  <si>
    <t>CA 1</t>
  </si>
  <si>
    <t>Communities must maintain an integrated, community-based governance structure that supports a transparent, accountable and responsive Coordinated Access system, with use of an HMIS. The CAB must be represented in this structure in some way.</t>
  </si>
  <si>
    <t>CA MR 3</t>
  </si>
  <si>
    <t>a) Is an integrated, community-based governance structure in place that supports a transparent, accountable and responsive Coordinated Access system and use of the local HMIS?</t>
  </si>
  <si>
    <t>b) Have Terms of Reference for the integrated, community-based governance structure been documented and, if requested, can they be made publicly available?</t>
  </si>
  <si>
    <t>CA 2</t>
  </si>
  <si>
    <t>Does the integrated governance structure that supports Coordinated Access and use of HMIS include representation from the following:</t>
  </si>
  <si>
    <t>CA MR 5</t>
  </si>
  <si>
    <r>
      <rPr>
        <sz val="8"/>
        <rFont val="Wingdings"/>
        <charset val="2"/>
      </rPr>
      <t xml:space="preserve">  l </t>
    </r>
    <r>
      <rPr>
        <sz val="12"/>
        <rFont val="Arial"/>
        <family val="2"/>
      </rPr>
      <t>Federal Homelessness Roles:</t>
    </r>
  </si>
  <si>
    <t>Community Entity:</t>
  </si>
  <si>
    <t>Yes – as a CAB member with ex-officio status and a member of the overall governance structure</t>
  </si>
  <si>
    <t>Community Advisory Board:</t>
  </si>
  <si>
    <t>Housing, Infrastructure and Communities Canada (HICC):</t>
  </si>
  <si>
    <t>Yes – as a CAB member with ex-officio status</t>
  </si>
  <si>
    <t>Organization that fulfills the role of Coordinated Access Lead:</t>
  </si>
  <si>
    <t>Organization that fulfills the role of HMIS Lead:</t>
  </si>
  <si>
    <r>
      <rPr>
        <sz val="8"/>
        <rFont val="Wingdings"/>
        <charset val="2"/>
      </rPr>
      <t xml:space="preserve">  l</t>
    </r>
    <r>
      <rPr>
        <sz val="10"/>
        <rFont val="Wingdings"/>
        <charset val="2"/>
      </rPr>
      <t xml:space="preserve"> </t>
    </r>
    <r>
      <rPr>
        <sz val="12"/>
        <rFont val="Arial"/>
        <family val="2"/>
      </rPr>
      <t>Homelessness roles from other orders of government:</t>
    </r>
  </si>
  <si>
    <t>Provincial or territorial government:</t>
  </si>
  <si>
    <t>Yes – as a CAB member and a member of the overall governance structure</t>
  </si>
  <si>
    <t>Local designation(s) relative to managing provincial or territorial homelessness funding, as applicable (e.g., Service Manager in Ontario):</t>
  </si>
  <si>
    <t>Not applicable</t>
  </si>
  <si>
    <t>Municipal government:</t>
  </si>
  <si>
    <t>Local designation(s) relative to managing municipal homelessness funding, as applicable:</t>
  </si>
  <si>
    <r>
      <rPr>
        <sz val="8"/>
        <rFont val="Wingdings"/>
        <charset val="2"/>
      </rPr>
      <t xml:space="preserve">  l</t>
    </r>
    <r>
      <rPr>
        <sz val="10"/>
        <rFont val="Wingdings"/>
        <charset val="2"/>
      </rPr>
      <t xml:space="preserve"> </t>
    </r>
    <r>
      <rPr>
        <sz val="12"/>
        <rFont val="Arial"/>
        <family val="2"/>
      </rPr>
      <t>Local groups with a mandate to prevent and/or reduce homelessness, as applicable:</t>
    </r>
  </si>
  <si>
    <r>
      <rPr>
        <sz val="8"/>
        <rFont val="Wingdings"/>
        <charset val="2"/>
      </rPr>
      <t xml:space="preserve">  l</t>
    </r>
    <r>
      <rPr>
        <sz val="9"/>
        <rFont val="Wingdings"/>
        <charset val="2"/>
      </rPr>
      <t xml:space="preserve"> </t>
    </r>
    <r>
      <rPr>
        <sz val="12"/>
        <rFont val="Arial"/>
        <family val="2"/>
      </rPr>
      <t>Local Indigenous partners:</t>
    </r>
  </si>
  <si>
    <r>
      <rPr>
        <sz val="8"/>
        <rFont val="Wingdings"/>
        <charset val="2"/>
      </rPr>
      <t xml:space="preserve">  l </t>
    </r>
    <r>
      <rPr>
        <sz val="12"/>
        <rFont val="Arial"/>
        <family val="2"/>
      </rPr>
      <t>Population groups the Coordinated Access system intends to serve (e.g., providers serving youth experiencing homelessness):</t>
    </r>
  </si>
  <si>
    <t>Not yet</t>
  </si>
  <si>
    <r>
      <rPr>
        <sz val="8"/>
        <rFont val="Wingdings"/>
        <charset val="2"/>
      </rPr>
      <t xml:space="preserve">  l</t>
    </r>
    <r>
      <rPr>
        <sz val="9"/>
        <rFont val="Wingdings"/>
        <charset val="2"/>
      </rPr>
      <t xml:space="preserve"> </t>
    </r>
    <r>
      <rPr>
        <sz val="12"/>
        <rFont val="Arial"/>
        <family val="2"/>
      </rPr>
      <t>Types of service providers that help prevent homelessness and those that help people transition from homelessness to safe, appropriate housing in the community:</t>
    </r>
  </si>
  <si>
    <r>
      <rPr>
        <sz val="8"/>
        <rFont val="Wingdings"/>
        <charset val="2"/>
      </rPr>
      <t xml:space="preserve">  l </t>
    </r>
    <r>
      <rPr>
        <sz val="12"/>
        <rFont val="Arial"/>
        <family val="2"/>
      </rPr>
      <t>People with lived experience of homelessness:</t>
    </r>
  </si>
  <si>
    <t>CA 3</t>
  </si>
  <si>
    <t>Is there a document that identifies how various homeless-serving sector roles and groups are integrated and aligned in support of the community’s overall goals to prevent and reduce homelessness and, if requested, can this documentation be made publicly available? At minimum, the following roles and groups must be included:
   • Community Entity;
   • Community Advisory Board;
   • Coordinated Access Lead and HMIS Lead;
   • Provincial or territorial and municipal designations relative to managing homelessness funding, as applicable;
   • Local groups with a mandate to prevent and/or reduce homelessness, as applicable; and,
   • Local Indigenous partners.</t>
  </si>
  <si>
    <t>CA 4</t>
  </si>
  <si>
    <t>a) Has a Coordinated Access Lead organization been identified?</t>
  </si>
  <si>
    <t>CA MR 4</t>
  </si>
  <si>
    <t>b) Has an HMIS Lead organization been identified?</t>
  </si>
  <si>
    <t>c) Do the Coordinated Access Lead and HMIS Lead collaborate to:
   • Improve service coordination and data management; and,
   • Increase the quality and use of data to prevent and reduce homelessness?</t>
  </si>
  <si>
    <t>d) Have Coordinated Access Lead and HMIS Lead roles and responsibilities been documented and, if requested, can this documentation be made publicly available?</t>
  </si>
  <si>
    <t>CA 5</t>
  </si>
  <si>
    <t>CA MR 2</t>
  </si>
  <si>
    <t>CA 6</t>
  </si>
  <si>
    <t>a) Consider the CAB expectations outlined below. Is the CAB currently fulfilling expectations related to its role with addressing homelessness in the community?</t>
  </si>
  <si>
    <t>CAB/RAB Directive</t>
  </si>
  <si>
    <r>
      <rPr>
        <b/>
        <sz val="12"/>
        <color theme="1"/>
        <rFont val="Arial"/>
        <family val="2"/>
      </rPr>
      <t>Background:</t>
    </r>
    <r>
      <rPr>
        <sz val="12"/>
        <color theme="1"/>
        <rFont val="Arial"/>
        <family val="2"/>
      </rPr>
      <t xml:space="preserve"> The Reaching Home Directives outline expectations specific to the CAB and its role with addressing homelessness in the community. These expectations are summarized below under four roles.</t>
    </r>
  </si>
  <si>
    <r>
      <rPr>
        <b/>
        <sz val="12"/>
        <color theme="1"/>
        <rFont val="Arial"/>
        <family val="2"/>
      </rPr>
      <t>Community-Based Leadership:</t>
    </r>
    <r>
      <rPr>
        <sz val="12"/>
        <color theme="1"/>
        <rFont val="Arial"/>
        <family val="2"/>
      </rPr>
      <t xml:space="preserve"> To support its role, collectively, the CAB:</t>
    </r>
  </si>
  <si>
    <t>l</t>
  </si>
  <si>
    <t>Is representative of the community;</t>
  </si>
  <si>
    <t>Has a comprehensive understanding of the local homelessness priorities in the community; and,</t>
  </si>
  <si>
    <t>Has in-depth knowledge of the key sectors and systems that affect local priorities.</t>
  </si>
  <si>
    <t>Planning:</t>
  </si>
  <si>
    <t>In partnership with the Community Entity, the CAB gathers all available information related to local homelessness needs in order to set direction and priorities, understand what is working and what is not, and develop a coordinated approach to meet local priorities.</t>
  </si>
  <si>
    <t>The CAB helps to guide investment planning, including developing the Reaching Home Community Plan and providing official approval, as well as assessing and recommending projects for Reaching Home funding to the Community Entity.</t>
  </si>
  <si>
    <t xml:space="preserve">Implementation and Reporting: </t>
  </si>
  <si>
    <t>The CAB engages in meaningful collaboration with key partners, including other orders of government, Indigenous partners, as well as entities that coordinate provincial or territorial homelessness initiatives at the local level, where applicable.</t>
  </si>
  <si>
    <t>The CAB coordinates efforts to address homelessness at the community level by supporting the Community Entity to implement, maintain, and improve the Coordinated Access system, actively use the local HMIS, as well as prevent and reduce homelessness using an Outcomes-Based Approach.</t>
  </si>
  <si>
    <t>The CAB approves the Reaching Home Community Homelessness Report.</t>
  </si>
  <si>
    <t>Alignment of Investments:</t>
  </si>
  <si>
    <t>CAB members from various orders of government support alignment in investments (e.g., they share information on existing policies and programs, as well as updates on funding opportunities and funded projects).</t>
  </si>
  <si>
    <t>CAB members provide guidance to ensure federal investments complement existing policies and programs.</t>
  </si>
  <si>
    <t>b) In what ways is the CAB not yet fulfilling expectations?</t>
  </si>
  <si>
    <t>The Calgary Community Advisory Board aims to strengthen its collaboration with G4 (Stoney Nakoda – Tsuut’ina Tribal Council) and ICAB by improving communication and engagement at the governance level while aligning with G4’s evolving governance structures. Additionally, the CAB seeks to enhance its role in shaping priorities for addressing homelessness by revising its Terms of Reference to better emphasize partnership coordination, local integration, and project recommendations. Lastly, the board is reviewing its membership structure to include individuals with lived experience and funded organizations, as it has traditionally been funder/government-focused, ensuring broader perspectives in decision-making.</t>
  </si>
  <si>
    <t>CA 7</t>
  </si>
  <si>
    <r>
      <t xml:space="preserve">Are the following CAB documents being maintained </t>
    </r>
    <r>
      <rPr>
        <b/>
        <sz val="12"/>
        <color theme="1"/>
        <rFont val="Arial"/>
        <family val="2"/>
      </rPr>
      <t>and</t>
    </r>
    <r>
      <rPr>
        <sz val="12"/>
        <color theme="1"/>
        <rFont val="Arial"/>
        <family val="2"/>
      </rPr>
      <t xml:space="preserve"> are they available upon request?</t>
    </r>
  </si>
  <si>
    <r>
      <rPr>
        <sz val="8"/>
        <rFont val="Wingdings"/>
        <charset val="2"/>
      </rPr>
      <t xml:space="preserve">  l</t>
    </r>
    <r>
      <rPr>
        <sz val="10"/>
        <rFont val="Wingdings"/>
        <charset val="2"/>
      </rPr>
      <t xml:space="preserve"> </t>
    </r>
    <r>
      <rPr>
        <sz val="12"/>
        <rFont val="Arial"/>
        <family val="2"/>
      </rPr>
      <t>Terms of Reference.</t>
    </r>
  </si>
  <si>
    <r>
      <rPr>
        <sz val="8"/>
        <rFont val="Wingdings"/>
        <charset val="2"/>
      </rPr>
      <t xml:space="preserve">  l </t>
    </r>
    <r>
      <rPr>
        <sz val="12"/>
        <rFont val="Arial"/>
        <family val="2"/>
      </rPr>
      <t>Engagement strategy that explains how the CAB intends to:</t>
    </r>
  </si>
  <si>
    <t>Achieve broad and inclusive representation;</t>
  </si>
  <si>
    <t>Coordinate partnerships with the necessary sectors and systems to meet its priorities (e.g., beyond the homeless-serving sector); and,</t>
  </si>
  <si>
    <t>Integrate local efforts with those of the province or territory.</t>
  </si>
  <si>
    <r>
      <rPr>
        <sz val="8"/>
        <rFont val="Wingdings"/>
        <charset val="2"/>
      </rPr>
      <t xml:space="preserve">  l </t>
    </r>
    <r>
      <rPr>
        <sz val="12"/>
        <rFont val="Arial"/>
        <family val="2"/>
      </rPr>
      <t>Procedures for addressing real and/or perceived conflicts of interest (e.g., members recuse themselves when they have ties to proposed projects), including the membership of elected municipal officials.</t>
    </r>
  </si>
  <si>
    <r>
      <rPr>
        <sz val="8"/>
        <rFont val="Wingdings"/>
        <charset val="2"/>
      </rPr>
      <t xml:space="preserve">  l </t>
    </r>
    <r>
      <rPr>
        <sz val="12"/>
        <rFont val="Arial"/>
        <family val="2"/>
      </rPr>
      <t>Procedures for assessing and recommending project proposals for federal funding under Reaching Home (e.g., supporting a fair, equitable, and transparent assessment process as set out by the Community Entity).</t>
    </r>
  </si>
  <si>
    <r>
      <rPr>
        <sz val="8"/>
        <rFont val="Wingdings"/>
        <charset val="2"/>
      </rPr>
      <t xml:space="preserve">  l</t>
    </r>
    <r>
      <rPr>
        <sz val="10"/>
        <rFont val="Wingdings"/>
        <charset val="2"/>
      </rPr>
      <t xml:space="preserve"> </t>
    </r>
    <r>
      <rPr>
        <sz val="12"/>
        <rFont val="Arial"/>
        <family val="2"/>
      </rPr>
      <t>Exclusive and shared responsibilities between the CAB and Community Entity.</t>
    </r>
  </si>
  <si>
    <r>
      <rPr>
        <sz val="8"/>
        <rFont val="Wingdings"/>
        <charset val="2"/>
      </rPr>
      <t xml:space="preserve">  l </t>
    </r>
    <r>
      <rPr>
        <sz val="12"/>
        <rFont val="Arial"/>
        <family val="2"/>
      </rPr>
      <t>Membership terms and conditions, including:</t>
    </r>
  </si>
  <si>
    <t>Recruitment processes;</t>
  </si>
  <si>
    <t>Length of tenure;</t>
  </si>
  <si>
    <t>Attendance requirements;</t>
  </si>
  <si>
    <t>Delegated tasks; and,</t>
  </si>
  <si>
    <t>Having at least two seats available for the alternate Community Entity and CAB/Regional Advisory Board (RAB) member, where applicable.</t>
  </si>
  <si>
    <t>CA 8</t>
  </si>
  <si>
    <t>a) Do all service providers receiving funding under the Designated Communities (DC) or Territorial Homelessness (TH) stream participate in the Coordinated Access system?</t>
  </si>
  <si>
    <t>CA MR 6</t>
  </si>
  <si>
    <t>b) Has participation in the Coordinated Access system been encouraged from providers that serve people experiencing or at-risk of homelessness, and do not receive Reaching Home funding? They may or may not have agreed to participate at this time.</t>
  </si>
  <si>
    <t>CA MR 7</t>
  </si>
  <si>
    <t>c) Has participation been encouraged from providers that could fill vacancies through the Coordinated Access system (e.g., they have housing units, subsidies and/or supports that could be accessed by people experiencing homelessness), and do not receive Reaching Home funding? They may or may not have agreed to participate at this time.</t>
  </si>
  <si>
    <t>Systems Map and Resource Inventory</t>
  </si>
  <si>
    <t>CA 9</t>
  </si>
  <si>
    <r>
      <t xml:space="preserve">a) A systems map identifies and describes the service providers that participate in the Coordinated Access system. Does the community have a current systems map </t>
    </r>
    <r>
      <rPr>
        <b/>
        <sz val="12"/>
        <color theme="1"/>
        <rFont val="Arial"/>
        <family val="2"/>
      </rPr>
      <t>and</t>
    </r>
    <r>
      <rPr>
        <sz val="12"/>
        <color theme="1"/>
        <rFont val="Arial"/>
        <family val="2"/>
      </rPr>
      <t>, if requested, can it be made publicly available?</t>
    </r>
  </si>
  <si>
    <t>CA MR 8</t>
  </si>
  <si>
    <t>b) Does the systems map include the following elements:</t>
  </si>
  <si>
    <t>Name of the organization and/or service provider:</t>
  </si>
  <si>
    <t>Type of service provider (e.g., emergency shelter, supportive housing):</t>
  </si>
  <si>
    <t>Funding source(s):</t>
  </si>
  <si>
    <t>Eligibility for service (e.g., youth):</t>
  </si>
  <si>
    <t>Capacity to serve (e.g., number of units):</t>
  </si>
  <si>
    <t>Role in the Coordinated Access system (e.g., access point):</t>
  </si>
  <si>
    <t>Role with maintaining quality data used for a Unique Identifier List (e.g., keep data up-to-date for housing history):</t>
  </si>
  <si>
    <t>If the service provider currently uses the HMIS:</t>
  </si>
  <si>
    <t>c) Over the last year, was the systems map used to guide efforts to improve:</t>
  </si>
  <si>
    <t>The Coordinated Access system (e.g., identify opportunities to increase participation):</t>
  </si>
  <si>
    <t>Use of the HMIS (e.g., identify opportunities to onboard new service providers):</t>
  </si>
  <si>
    <t>Data quality (e.g., increase data comprehensiveness):</t>
  </si>
  <si>
    <t>CA 10</t>
  </si>
  <si>
    <t>a) Are all housing and related resources funded under the DC or TH stream included in the Resource Inventory? This means that they fill vacancies using the Unique Identifier List, following the vacancy matching and referral process.</t>
  </si>
  <si>
    <t>CA MR 9</t>
  </si>
  <si>
    <t>b) For each housing and related resource in the Resource Inventory, have eligibility criteria been documented?</t>
  </si>
  <si>
    <t>CA MR 10</t>
  </si>
  <si>
    <r>
      <t xml:space="preserve">c) For each housing and related resource in the Resource Inventory, have prioritization criteria, and the order in which they are applied, been documented </t>
    </r>
    <r>
      <rPr>
        <b/>
        <sz val="12"/>
        <color theme="1"/>
        <rFont val="Arial"/>
        <family val="2"/>
      </rPr>
      <t>and</t>
    </r>
    <r>
      <rPr>
        <sz val="12"/>
        <color theme="1"/>
        <rFont val="Arial"/>
        <family val="2"/>
      </rPr>
      <t>, if requested, can this documentation be made available? At minimum, depth of need (i.e., acuity) must be included as a factor in prioritization.</t>
    </r>
  </si>
  <si>
    <t>CA MR 11</t>
  </si>
  <si>
    <t>Service Navigation and Case Conferencing</t>
  </si>
  <si>
    <t>CA 11</t>
  </si>
  <si>
    <t>a) Are there processes in place to ensure that people are being supported to move through the Coordinated Access process? This is often referred to as service navigation or case conferencing.</t>
  </si>
  <si>
    <t>CA MR 12</t>
  </si>
  <si>
    <r>
      <t xml:space="preserve">b) Have these processes been documented </t>
    </r>
    <r>
      <rPr>
        <b/>
        <sz val="12"/>
        <color theme="1"/>
        <rFont val="Arial"/>
        <family val="2"/>
      </rPr>
      <t>and</t>
    </r>
    <r>
      <rPr>
        <sz val="12"/>
        <color theme="1"/>
        <rFont val="Arial"/>
        <family val="2"/>
      </rPr>
      <t>, if requested, can this documentation be made available?</t>
    </r>
  </si>
  <si>
    <t>c) Do the processes include expectations for the following:</t>
  </si>
  <si>
    <t>Helping people to identify and overcome barriers to accessing appropriate services and/or housing and related resources.</t>
  </si>
  <si>
    <t>Keeping people’s information up-to-date in the HMIS (e.g., interaction with the system, housing history, as well as data used to inform eligibility and prioritization for housing and related resources).</t>
  </si>
  <si>
    <t>Access Points to Service</t>
  </si>
  <si>
    <t>CA 12</t>
  </si>
  <si>
    <t>a) Are access points available in some form throughout the geographic area covered by the DC or TH funded region, so that people experiencing or at-risk of homelessness can be served regardless of where they are in the community?</t>
  </si>
  <si>
    <t>CA MR 13</t>
  </si>
  <si>
    <r>
      <t xml:space="preserve">b) Have access points been documented </t>
    </r>
    <r>
      <rPr>
        <b/>
        <sz val="12"/>
        <color theme="1"/>
        <rFont val="Arial"/>
        <family val="2"/>
      </rPr>
      <t xml:space="preserve">and </t>
    </r>
    <r>
      <rPr>
        <sz val="12"/>
        <color theme="1"/>
        <rFont val="Arial"/>
        <family val="2"/>
      </rPr>
      <t>is this information publicly available?</t>
    </r>
  </si>
  <si>
    <t>CA 13</t>
  </si>
  <si>
    <r>
      <t xml:space="preserve">a) Are there processes in place to </t>
    </r>
    <r>
      <rPr>
        <b/>
        <sz val="12"/>
        <rFont val="Arial"/>
        <family val="2"/>
      </rPr>
      <t>monitor</t>
    </r>
    <r>
      <rPr>
        <sz val="12"/>
        <rFont val="Arial"/>
        <family val="2"/>
      </rPr>
      <t xml:space="preserve"> if there is </t>
    </r>
    <r>
      <rPr>
        <b/>
        <sz val="12"/>
        <rFont val="Arial"/>
        <family val="2"/>
      </rPr>
      <t>easy</t>
    </r>
    <r>
      <rPr>
        <sz val="12"/>
        <rFont val="Arial"/>
        <family val="2"/>
      </rPr>
      <t xml:space="preserve">, </t>
    </r>
    <r>
      <rPr>
        <b/>
        <sz val="12"/>
        <rFont val="Arial"/>
        <family val="2"/>
      </rPr>
      <t>equitable</t>
    </r>
    <r>
      <rPr>
        <sz val="12"/>
        <rFont val="Arial"/>
        <family val="2"/>
      </rPr>
      <t xml:space="preserve"> and </t>
    </r>
    <r>
      <rPr>
        <b/>
        <sz val="12"/>
        <rFont val="Arial"/>
        <family val="2"/>
      </rPr>
      <t>low-barrier</t>
    </r>
    <r>
      <rPr>
        <sz val="12"/>
        <rFont val="Arial"/>
        <family val="2"/>
      </rPr>
      <t xml:space="preserve"> access to the Coordinated Access system </t>
    </r>
    <r>
      <rPr>
        <b/>
        <sz val="12"/>
        <rFont val="Arial"/>
        <family val="2"/>
      </rPr>
      <t>and</t>
    </r>
    <r>
      <rPr>
        <sz val="12"/>
        <rFont val="Arial"/>
        <family val="2"/>
      </rPr>
      <t xml:space="preserve"> to respond to any issues that emerge, as appropriate?</t>
    </r>
  </si>
  <si>
    <t>CA MR 14</t>
  </si>
  <si>
    <r>
      <t xml:space="preserve">b) Have these processes been documented </t>
    </r>
    <r>
      <rPr>
        <b/>
        <sz val="12"/>
        <rFont val="Arial"/>
        <family val="2"/>
      </rPr>
      <t>and</t>
    </r>
    <r>
      <rPr>
        <sz val="12"/>
        <rFont val="Arial"/>
        <family val="2"/>
      </rPr>
      <t>, if requested, can this documentation be made available?</t>
    </r>
  </si>
  <si>
    <t>Initial Triage and more In-Depth Assessment</t>
  </si>
  <si>
    <t>CA 14</t>
  </si>
  <si>
    <t>a) Is the triage and assessment process documented in one or more policies/protocols?</t>
  </si>
  <si>
    <t>CA MR 15</t>
  </si>
  <si>
    <r>
      <t xml:space="preserve">b) Does the </t>
    </r>
    <r>
      <rPr>
        <b/>
        <sz val="12"/>
        <color theme="1"/>
        <rFont val="Arial"/>
        <family val="2"/>
      </rPr>
      <t>documented</t>
    </r>
    <r>
      <rPr>
        <sz val="12"/>
        <color theme="1"/>
        <rFont val="Arial"/>
        <family val="2"/>
      </rPr>
      <t xml:space="preserve"> triage and assessment process address the following and, if requested, can the documentation be made available:</t>
    </r>
  </si>
  <si>
    <r>
      <rPr>
        <b/>
        <sz val="12"/>
        <color theme="1"/>
        <rFont val="Arial"/>
        <family val="2"/>
      </rPr>
      <t>Consents:</t>
    </r>
    <r>
      <rPr>
        <sz val="12"/>
        <color theme="1"/>
        <rFont val="Arial"/>
        <family val="2"/>
      </rPr>
      <t xml:space="preserve"> Ensuring that people have a clear understanding of the Coordinated Access system, as well as how their personal information will be shared and stored. Includes addressing situations where people may benefit from services, but are not able or willing to give their consent.</t>
    </r>
  </si>
  <si>
    <r>
      <rPr>
        <b/>
        <sz val="12"/>
        <color theme="1"/>
        <rFont val="Arial"/>
        <family val="2"/>
      </rPr>
      <t>Intakes:</t>
    </r>
    <r>
      <rPr>
        <sz val="12"/>
        <color theme="1"/>
        <rFont val="Arial"/>
        <family val="2"/>
      </rPr>
      <t xml:space="preserve"> Documenting that people have connected or reconnected with the Coordinated Access system and have been entered into the HMIS, including obtaining or reconfirming consents, creating or updating client records, and entering transactions in the HMIS. </t>
    </r>
  </si>
  <si>
    <r>
      <rPr>
        <b/>
        <sz val="12"/>
        <color theme="1"/>
        <rFont val="Arial"/>
        <family val="2"/>
      </rPr>
      <t>Initial triage:</t>
    </r>
    <r>
      <rPr>
        <sz val="12"/>
        <color theme="1"/>
        <rFont val="Arial"/>
        <family val="2"/>
      </rPr>
      <t xml:space="preserve"> Ensuring safety and meeting basic needs (e.g., food and shelter), and guiding people through the process of stopping an eviction (homelessness prevention) or finding somewhere to stay that is safe and appropriate besides shelter (shelter diversion). </t>
    </r>
  </si>
  <si>
    <r>
      <rPr>
        <b/>
        <sz val="12"/>
        <color theme="1"/>
        <rFont val="Arial"/>
        <family val="2"/>
      </rPr>
      <t>More in-depth assessment:</t>
    </r>
    <r>
      <rPr>
        <sz val="12"/>
        <color theme="1"/>
        <rFont val="Arial"/>
        <family val="2"/>
      </rPr>
      <t xml:space="preserve"> Gathering information to gain a deeper understanding of people’s housing-related strengths, depth of need, and preferences, including through the use of a common assessment tool(s) to inform prioritization for vacancies in the Resource Inventory. </t>
    </r>
  </si>
  <si>
    <r>
      <rPr>
        <b/>
        <sz val="12"/>
        <color theme="1"/>
        <rFont val="Arial"/>
        <family val="2"/>
      </rPr>
      <t>Community referrals:</t>
    </r>
    <r>
      <rPr>
        <sz val="12"/>
        <color theme="1"/>
        <rFont val="Arial"/>
        <family val="2"/>
      </rPr>
      <t xml:space="preserve"> Gathering information to understand what services people are eligible for and identifying where they can go to get their basic needs met, get help with a housing plan and/or connect with other related resources.</t>
    </r>
  </si>
  <si>
    <r>
      <rPr>
        <b/>
        <sz val="12"/>
        <color theme="1"/>
        <rFont val="Arial"/>
        <family val="2"/>
      </rPr>
      <t xml:space="preserve">Housing plans: </t>
    </r>
    <r>
      <rPr>
        <sz val="12"/>
        <color theme="1"/>
        <rFont val="Arial"/>
        <family val="2"/>
      </rPr>
      <t>Documenting people’s progress with finding and securing housing (with appropriate subsidies and/or supports, as applicable).</t>
    </r>
  </si>
  <si>
    <r>
      <rPr>
        <b/>
        <sz val="12"/>
        <color theme="1"/>
        <rFont val="Arial"/>
        <family val="2"/>
      </rPr>
      <t xml:space="preserve">Using a person-centered approach: </t>
    </r>
    <r>
      <rPr>
        <sz val="12"/>
        <color theme="1"/>
        <rFont val="Arial"/>
        <family val="2"/>
      </rPr>
      <t>Tailoring use of common tools to meet the needs and preferences of different people or population groups (e.g., youth), while also maintaining consistency in process across the Coordinated Access system.</t>
    </r>
  </si>
  <si>
    <t>CA 15</t>
  </si>
  <si>
    <r>
      <t xml:space="preserve">a) Is a common, unified triage and assessment process being applied across all population groups in the community </t>
    </r>
    <r>
      <rPr>
        <b/>
        <sz val="12"/>
        <color theme="1"/>
        <rFont val="Arial"/>
        <family val="2"/>
      </rPr>
      <t>and</t>
    </r>
    <r>
      <rPr>
        <sz val="12"/>
        <color theme="1"/>
        <rFont val="Arial"/>
        <family val="2"/>
      </rPr>
      <t>, if requested, can this documentation be made available?</t>
    </r>
  </si>
  <si>
    <t>CA MR 16</t>
  </si>
  <si>
    <t>b) If more than one triage and/or assessment tool is being used, is there a protocol in place that describes:</t>
  </si>
  <si>
    <t>When each tool should be used (e.g., tools used only for youth verses those that can be used with more than one population group).</t>
  </si>
  <si>
    <t>Not applicable – Only use one tool</t>
  </si>
  <si>
    <t>When a person/family could be asked to complete more than one tool (e.g., if an individual becomes part of a family or a youth becomes an adult).</t>
  </si>
  <si>
    <t>How the matching process will be managed in situations where more than one person/family is eligible for the same vacancy and, because data to inform prioritization was collected using different tools, results are not the same (e.g., one tool gives a higher score for depth of need than the other).</t>
  </si>
  <si>
    <t>Vacancy Matching and Referral with Prioritization</t>
  </si>
  <si>
    <t>CA 16</t>
  </si>
  <si>
    <t>a) Is the vacancy matching and referral process documented in one or more policies/protocols?</t>
  </si>
  <si>
    <t>CA MR 17</t>
  </si>
  <si>
    <r>
      <t xml:space="preserve">b) Does your </t>
    </r>
    <r>
      <rPr>
        <b/>
        <sz val="12"/>
        <color theme="1"/>
        <rFont val="Arial"/>
        <family val="2"/>
      </rPr>
      <t xml:space="preserve">documented </t>
    </r>
    <r>
      <rPr>
        <sz val="12"/>
        <color theme="1"/>
        <rFont val="Arial"/>
        <family val="2"/>
      </rPr>
      <t>vacancy matching and referral process address the following:</t>
    </r>
  </si>
  <si>
    <r>
      <rPr>
        <b/>
        <sz val="12"/>
        <color theme="1"/>
        <rFont val="Arial"/>
        <family val="2"/>
      </rPr>
      <t xml:space="preserve">Roles and responsibilities: </t>
    </r>
    <r>
      <rPr>
        <sz val="12"/>
        <color theme="1"/>
        <rFont val="Arial"/>
        <family val="2"/>
      </rPr>
      <t>Describing who is responsible for each step of the process, including data management.</t>
    </r>
  </si>
  <si>
    <r>
      <rPr>
        <b/>
        <sz val="12"/>
        <color theme="1"/>
        <rFont val="Arial"/>
        <family val="2"/>
      </rPr>
      <t>Prioritization:</t>
    </r>
    <r>
      <rPr>
        <sz val="12"/>
        <color theme="1"/>
        <rFont val="Arial"/>
        <family val="2"/>
      </rPr>
      <t xml:space="preserve"> Identifying how prioritization criteria is used to determine an individual or family’s relative priority on the Priority List (a subset of the broader Unique Identifier List) when vacancies become available (i.e., how the Priority List is filtered and/or sorted).</t>
    </r>
  </si>
  <si>
    <r>
      <rPr>
        <b/>
        <sz val="12"/>
        <color theme="1"/>
        <rFont val="Arial"/>
        <family val="2"/>
      </rPr>
      <t xml:space="preserve">Referrals: </t>
    </r>
    <r>
      <rPr>
        <sz val="12"/>
        <color theme="1"/>
        <rFont val="Arial"/>
        <family val="2"/>
      </rPr>
      <t>What information to cover when referring an individual or family that has been matched and how their choice will be respected, including allowing individuals and families to reject a referral without repercussions.</t>
    </r>
  </si>
  <si>
    <r>
      <rPr>
        <b/>
        <sz val="12"/>
        <color theme="1"/>
        <rFont val="Arial"/>
        <family val="2"/>
      </rPr>
      <t xml:space="preserve">Offers: </t>
    </r>
    <r>
      <rPr>
        <sz val="12"/>
        <color theme="1"/>
        <rFont val="Arial"/>
        <family val="2"/>
      </rPr>
      <t>What information to cover when a provider is offering a vacancy to an individual or family that has been matched and tips for making informed decisions about the offer.</t>
    </r>
  </si>
  <si>
    <r>
      <rPr>
        <b/>
        <sz val="12"/>
        <color theme="1"/>
        <rFont val="Arial"/>
        <family val="2"/>
      </rPr>
      <t xml:space="preserve">Challenges: </t>
    </r>
    <r>
      <rPr>
        <sz val="12"/>
        <color theme="1"/>
        <rFont val="Arial"/>
        <family val="2"/>
      </rPr>
      <t>How concerns and/or disagreements about prioritization and referrals will be managed, including criteria by which a referral could be rejected by a provider following a match.</t>
    </r>
  </si>
  <si>
    <r>
      <rPr>
        <b/>
        <sz val="12"/>
        <color theme="1"/>
        <rFont val="Arial"/>
        <family val="2"/>
      </rPr>
      <t>Resource Inventory management:</t>
    </r>
    <r>
      <rPr>
        <sz val="12"/>
        <color theme="1"/>
        <rFont val="Arial"/>
        <family val="2"/>
      </rPr>
      <t xml:space="preserve"> Steps to track real-time capacity, transitions in/out of units, occupancy/caseloads, progress with referrals/offers, and housing outcomes.</t>
    </r>
  </si>
  <si>
    <t>CA 17</t>
  </si>
  <si>
    <t>Are vacancies from the Resource Inventory filled using a Priority List, following the vacancy matching and referral process?</t>
  </si>
  <si>
    <t>CA MR 18</t>
  </si>
  <si>
    <t>Section 2 Summary Tables</t>
  </si>
  <si>
    <r>
      <t xml:space="preserve">The tables below provides a summary of the work your community has done so far to meet the Reaching Home minimum requirements under the </t>
    </r>
    <r>
      <rPr>
        <b/>
        <sz val="12"/>
        <color theme="1"/>
        <rFont val="Arial"/>
        <family val="2"/>
      </rPr>
      <t>Coordinated Access and CAB Directives</t>
    </r>
    <r>
      <rPr>
        <sz val="12"/>
        <color theme="1"/>
        <rFont val="Arial"/>
        <family val="2"/>
      </rPr>
      <t>.</t>
    </r>
  </si>
  <si>
    <t>Completed</t>
  </si>
  <si>
    <t>Started</t>
  </si>
  <si>
    <t>Not Yet Started</t>
  </si>
  <si>
    <t>Total</t>
  </si>
  <si>
    <t>Coordinated Access</t>
  </si>
  <si>
    <t>Completed (score)</t>
  </si>
  <si>
    <t>Completed (%)</t>
  </si>
  <si>
    <r>
      <t>Governance and partnerships</t>
    </r>
    <r>
      <rPr>
        <sz val="12"/>
        <color theme="1"/>
        <rFont val="Arial"/>
        <family val="2"/>
      </rPr>
      <t xml:space="preserve"> (out of 8 points)</t>
    </r>
  </si>
  <si>
    <r>
      <t xml:space="preserve">System map and Resource Inventory </t>
    </r>
    <r>
      <rPr>
        <sz val="12"/>
        <color theme="1"/>
        <rFont val="Arial"/>
        <family val="2"/>
      </rPr>
      <t>(out of 2 points)</t>
    </r>
  </si>
  <si>
    <r>
      <t>Service navigation and case conferencing</t>
    </r>
    <r>
      <rPr>
        <sz val="12"/>
        <color theme="1"/>
        <rFont val="Arial"/>
        <family val="2"/>
      </rPr>
      <t xml:space="preserve"> (out of 1 point)</t>
    </r>
  </si>
  <si>
    <r>
      <t xml:space="preserve">Access points </t>
    </r>
    <r>
      <rPr>
        <sz val="12"/>
        <color theme="1"/>
        <rFont val="Arial"/>
        <family val="2"/>
      </rPr>
      <t>(out of 2 points)</t>
    </r>
  </si>
  <si>
    <r>
      <t>Initial triage and more in-depth assessment</t>
    </r>
    <r>
      <rPr>
        <sz val="12"/>
        <color theme="1"/>
        <rFont val="Arial"/>
        <family val="2"/>
      </rPr>
      <t xml:space="preserve"> (out of 2 points)</t>
    </r>
  </si>
  <si>
    <r>
      <t xml:space="preserve">Vacancy matching and referral with prioritization </t>
    </r>
    <r>
      <rPr>
        <sz val="12"/>
        <color theme="1"/>
        <rFont val="Arial"/>
        <family val="2"/>
      </rPr>
      <t>(out of 2 points)</t>
    </r>
  </si>
  <si>
    <r>
      <t xml:space="preserve">All </t>
    </r>
    <r>
      <rPr>
        <sz val="12"/>
        <color theme="1"/>
        <rFont val="Arial"/>
        <family val="2"/>
      </rPr>
      <t>(out of 17 points)</t>
    </r>
  </si>
  <si>
    <t>End of Section 2</t>
  </si>
  <si>
    <t>SECTION 3: HOMELESSNESS MANAGEMENT INFORMATION SYSTEM AND OUTCOMES-BASED APPROACH SELF-ASSESSMENT</t>
  </si>
  <si>
    <t>Context</t>
  </si>
  <si>
    <t>CHR 7</t>
  </si>
  <si>
    <t>a) In your community, is the Homeless Individuals and Families Information System (HIFIS) the Homelessness Management Information System (HMIS) that is being used?</t>
  </si>
  <si>
    <r>
      <t xml:space="preserve">To report on core outcomes in Section 4, your community's dataset must meet the </t>
    </r>
    <r>
      <rPr>
        <b/>
        <sz val="12"/>
        <rFont val="Arial"/>
        <family val="2"/>
      </rPr>
      <t>interim standard</t>
    </r>
    <r>
      <rPr>
        <sz val="12"/>
        <rFont val="Arial"/>
        <family val="2"/>
      </rPr>
      <t xml:space="preserve"> outlined on pages 31-32 of the </t>
    </r>
    <r>
      <rPr>
        <u/>
        <sz val="12"/>
        <color rgb="FF0070C0"/>
        <rFont val="Arial"/>
        <family val="2"/>
      </rPr>
      <t>CHR Reference Guide</t>
    </r>
    <r>
      <rPr>
        <sz val="12"/>
        <rFont val="Arial"/>
        <family val="2"/>
      </rPr>
      <t xml:space="preserve">. 
If your community's dataset does not meet the </t>
    </r>
    <r>
      <rPr>
        <b/>
        <sz val="12"/>
        <rFont val="Arial"/>
        <family val="2"/>
      </rPr>
      <t>interim standard</t>
    </r>
    <r>
      <rPr>
        <sz val="12"/>
        <rFont val="Arial"/>
        <family val="2"/>
      </rPr>
      <t>, Section 4 will be shaded out.</t>
    </r>
  </si>
  <si>
    <t>b) Which HMIS is being used?</t>
  </si>
  <si>
    <t>Wellsky ServicePoint</t>
  </si>
  <si>
    <t>c) When was it implemented?</t>
  </si>
  <si>
    <r>
      <rPr>
        <b/>
        <u/>
        <sz val="13"/>
        <rFont val="Arial"/>
        <family val="2"/>
      </rPr>
      <t>Note:</t>
    </r>
    <r>
      <rPr>
        <b/>
        <sz val="13"/>
        <rFont val="Arial"/>
        <family val="2"/>
      </rPr>
      <t xml:space="preserve"> Throughout Section 3 and Section 4 of this CHR, questions that ask about the “HMIS” or the “dataset” refer to the HMIS identified in question CHR 7.</t>
    </r>
  </si>
  <si>
    <t>Homelessness Management Information System (HMIS)</t>
  </si>
  <si>
    <t>HIFIS 1</t>
  </si>
  <si>
    <r>
      <t xml:space="preserve">Is an HMIS being </t>
    </r>
    <r>
      <rPr>
        <b/>
        <sz val="12"/>
        <rFont val="Arial"/>
        <family val="2"/>
      </rPr>
      <t>actively used</t>
    </r>
    <r>
      <rPr>
        <sz val="12"/>
        <rFont val="Arial"/>
        <family val="2"/>
      </rPr>
      <t xml:space="preserve"> to manage individual-level client data (i.e., person-specific data) and service provider information for Coordinated Access and for the Outcomes-Based Approach? This includes using the HMIS to generate data for the Unique Identifier List and outcome reporting.</t>
    </r>
  </si>
  <si>
    <t>HIFIS MR 3</t>
  </si>
  <si>
    <t>HIFIS 2</t>
  </si>
  <si>
    <r>
      <t xml:space="preserve">a) Are </t>
    </r>
    <r>
      <rPr>
        <b/>
        <sz val="12"/>
        <rFont val="Arial"/>
        <family val="2"/>
      </rPr>
      <t>all</t>
    </r>
    <r>
      <rPr>
        <sz val="12"/>
        <rFont val="Arial"/>
        <family val="2"/>
      </rPr>
      <t xml:space="preserve"> Reaching Home-funded service providers actively using the same HMIS to manage individual-level client data (i.e., person-specific data) and service provider information for Coordinated Access and for the Outcomes-Based Approach?</t>
    </r>
  </si>
  <si>
    <r>
      <t xml:space="preserve">b) Over the last year, were </t>
    </r>
    <r>
      <rPr>
        <b/>
        <sz val="12"/>
        <rFont val="Arial"/>
        <family val="2"/>
      </rPr>
      <t>other</t>
    </r>
    <r>
      <rPr>
        <sz val="12"/>
        <rFont val="Arial"/>
        <family val="2"/>
      </rPr>
      <t xml:space="preserve"> non-Reaching Home-funded providers that serve people experiencing or at-risk of homelessness encouraged to actively use the HMIS? They may or may not have agreed to do so at this time.</t>
    </r>
  </si>
  <si>
    <t>HIFIS 3</t>
  </si>
  <si>
    <r>
      <t xml:space="preserve">a) Has the Community Entity signed the latest Data Provision Agreement (find the latest version </t>
    </r>
    <r>
      <rPr>
        <b/>
        <u/>
        <sz val="12"/>
        <rFont val="Arial"/>
        <family val="2"/>
      </rPr>
      <t>here</t>
    </r>
    <r>
      <rPr>
        <sz val="12"/>
        <rFont val="Arial"/>
        <family val="2"/>
      </rPr>
      <t>, which includes the Racial Identity field in the annex) with Housing, Infrastructure and Communities Canada (HICC)? This may have been done in a previous year.</t>
    </r>
  </si>
  <si>
    <t>HIFIS MR 4</t>
  </si>
  <si>
    <t>b) Are local agreements in place to manage privacy, data sharing and client consent related to the HMIS? These agreements must comply with municipal, provincial/territorial and federal laws and include:
   • A Community Data Sharing Agreement; and,
   • A Client Consent Form.</t>
  </si>
  <si>
    <t>c) Are processes in place that ensure there are no unnecessary barriers preventing Indigenous partners from accessing the HMIS data and/or reports they need to help the people they serve?</t>
  </si>
  <si>
    <t>HIFIS 4</t>
  </si>
  <si>
    <t>Has the Community Entity updated HIFIS to the latest version that was most recently confirmed as mandatory by HICC?</t>
  </si>
  <si>
    <t>Not applicable – uses an existing equivalent HMIS</t>
  </si>
  <si>
    <t>HIFIS 5</t>
  </si>
  <si>
    <t>HIFIS Directive</t>
  </si>
  <si>
    <t>Data Uniqueness</t>
  </si>
  <si>
    <t>OBA 1</t>
  </si>
  <si>
    <t>a) Does the dataset include people currently experiencing homelessness that have interacted with the homeless-serving system?</t>
  </si>
  <si>
    <t>OBA MR 5</t>
  </si>
  <si>
    <t>b) Do people appear only once in the dataset?</t>
  </si>
  <si>
    <t>c) Do people give their consent to be included in the dataset?</t>
  </si>
  <si>
    <t>OBA 2</t>
  </si>
  <si>
    <r>
      <t xml:space="preserve">Is there a </t>
    </r>
    <r>
      <rPr>
        <b/>
        <sz val="12"/>
        <rFont val="Arial"/>
        <family val="2"/>
      </rPr>
      <t>written policy/protocol</t>
    </r>
    <r>
      <rPr>
        <sz val="12"/>
        <rFont val="Arial"/>
        <family val="2"/>
      </rPr>
      <t xml:space="preserve"> (“Inactivity Policy”) that describes how </t>
    </r>
    <r>
      <rPr>
        <b/>
        <sz val="12"/>
        <rFont val="Arial"/>
        <family val="2"/>
      </rPr>
      <t>interaction with the homeless-serving system</t>
    </r>
    <r>
      <rPr>
        <sz val="12"/>
        <rFont val="Arial"/>
        <family val="2"/>
      </rPr>
      <t xml:space="preserve"> is </t>
    </r>
    <r>
      <rPr>
        <b/>
        <sz val="12"/>
        <rFont val="Arial"/>
        <family val="2"/>
      </rPr>
      <t>documented</t>
    </r>
    <r>
      <rPr>
        <sz val="12"/>
        <rFont val="Arial"/>
        <family val="2"/>
      </rPr>
      <t>? The policy/protocol must:
   • Define what it means to be “active” or “inactive”;
   • Define what keeps someone “active” (e.g., data entry into specific fields in HIFIS);
   • Specify the level of effort required by service providers to find people before they are made/confirmed as “inactive”;
   • Explain how to document a person’s first time as “active”, as well as changes in “activity” or “inactivity” over time; and,
   • Explain how to check for data quality (e.g., run a report that shows the clients that are about to become inactive and work with outreach workers to update their files and keep them active, as needed).</t>
    </r>
  </si>
  <si>
    <t>OBA MR 3</t>
  </si>
  <si>
    <t>OBA 3</t>
  </si>
  <si>
    <r>
      <t xml:space="preserve">Is there a </t>
    </r>
    <r>
      <rPr>
        <b/>
        <sz val="12"/>
        <rFont val="Arial"/>
        <family val="2"/>
      </rPr>
      <t>written policy/protocol</t>
    </r>
    <r>
      <rPr>
        <sz val="12"/>
        <rFont val="Arial"/>
        <family val="2"/>
      </rPr>
      <t xml:space="preserve"> that describes how </t>
    </r>
    <r>
      <rPr>
        <b/>
        <sz val="12"/>
        <rFont val="Arial"/>
        <family val="2"/>
      </rPr>
      <t>housing history is documented</t>
    </r>
    <r>
      <rPr>
        <sz val="12"/>
        <rFont val="Arial"/>
        <family val="2"/>
      </rPr>
      <t xml:space="preserve"> (e.g., as part of a broader data entry guide for the HMIS)? The policy/protocol must:
   • Define what it means to be “homeless” or “housed” (e.g., define a housing continuum that shows which housing types align with a status of “homeless” versus “housed”);
   • Explain how to enter housing history consistently; and,
   • Explain how to check for data quality (e.g., run a report that shows the percentage of clients that have complete housing history, so that “unknown” fields can be updated).</t>
    </r>
  </si>
  <si>
    <t>OBA MR 4</t>
  </si>
  <si>
    <t>Data Consistency</t>
  </si>
  <si>
    <t>OBA 4</t>
  </si>
  <si>
    <t>To support Coordinated Access, is the HMIS used to generate data for a Unique Identifier List?</t>
  </si>
  <si>
    <t>OBA 5</t>
  </si>
  <si>
    <r>
      <t xml:space="preserve">Is the HMIS used to </t>
    </r>
    <r>
      <rPr>
        <u/>
        <sz val="12"/>
        <rFont val="Arial"/>
        <family val="2"/>
      </rPr>
      <t>collect data</t>
    </r>
    <r>
      <rPr>
        <sz val="12"/>
        <rFont val="Arial"/>
        <family val="2"/>
      </rPr>
      <t xml:space="preserve"> for setting baselines, setting reduction targets and tracking progress for the following community-level outcomes:</t>
    </r>
  </si>
  <si>
    <t>OBA MR 8</t>
  </si>
  <si>
    <t>Overall homelessness:</t>
  </si>
  <si>
    <t>Newly identified as experiencing homelessness:</t>
  </si>
  <si>
    <t>Returns to homelessness:</t>
  </si>
  <si>
    <t>Indigenous homelessness:</t>
  </si>
  <si>
    <t>Chronic homelessness:</t>
  </si>
  <si>
    <t>Data Timeliness</t>
  </si>
  <si>
    <t>OBA 6</t>
  </si>
  <si>
    <r>
      <t xml:space="preserve">Is the dataset updated </t>
    </r>
    <r>
      <rPr>
        <u/>
        <sz val="12"/>
        <rFont val="Arial"/>
        <family val="2"/>
      </rPr>
      <t>as soon as</t>
    </r>
    <r>
      <rPr>
        <sz val="12"/>
        <rFont val="Arial"/>
        <family val="2"/>
      </rPr>
      <t xml:space="preserve"> new information is available about a person for:</t>
    </r>
  </si>
  <si>
    <t>OBA MR 6</t>
  </si>
  <si>
    <t>Interaction with the system (e.g., changes from “active” to “inactive”).</t>
  </si>
  <si>
    <t>Housing history (e.g., changes from “homeless” to “housed”).</t>
  </si>
  <si>
    <t>Data that is relevant and necessary for Coordinated Access (e.g., data used to determine who is eligible and can be prioritized for a vacancy).</t>
  </si>
  <si>
    <t>CHR 8</t>
  </si>
  <si>
    <r>
      <t xml:space="preserve">Is the dataset updated </t>
    </r>
    <r>
      <rPr>
        <u/>
        <sz val="12"/>
        <rFont val="Arial"/>
        <family val="2"/>
      </rPr>
      <t>at least monthly</t>
    </r>
    <r>
      <rPr>
        <sz val="12"/>
        <rFont val="Arial"/>
        <family val="2"/>
      </rPr>
      <t xml:space="preserve"> when new information is available about a person for:</t>
    </r>
  </si>
  <si>
    <t>N/A</t>
  </si>
  <si>
    <t>OBA 7</t>
  </si>
  <si>
    <t>Is data readily available and accessible, so that it can be used for Coordinated Access, the Outcomes-Based Approach and to drive the prevention and reduction of homelessness more broadly?</t>
  </si>
  <si>
    <t>OBA MR 9</t>
  </si>
  <si>
    <t>Data Completeness</t>
  </si>
  <si>
    <t>OBA 8</t>
  </si>
  <si>
    <t>Are processes in place to ensure that all relevant and necessary data for filling vacancies is complete? For example, is data used to determine if someone is eligible and can be prioritized for a vacancy complete for each person in the dataset?</t>
  </si>
  <si>
    <t>OBA 9</t>
  </si>
  <si>
    <t>Are processes in place to ensure that data for every person in the dataset is as complete as possible for:</t>
  </si>
  <si>
    <t>Interaction with the system:</t>
  </si>
  <si>
    <t>Housing history (including data about where people were staying immediately before becoming homeless and, once they’ve exited, where they went):</t>
  </si>
  <si>
    <t>Indigenous identity:</t>
  </si>
  <si>
    <t>Data Comprehensiveness</t>
  </si>
  <si>
    <t>OBA 10</t>
  </si>
  <si>
    <t>Does the dataset include all household types (e.g., singles and families experiencing homelessness)?</t>
  </si>
  <si>
    <t>OBA MR 7</t>
  </si>
  <si>
    <t>OBA 11</t>
  </si>
  <si>
    <t>Does the dataset include people experiencing sheltered homelessness (e.g., staying in emergency shelters)?</t>
  </si>
  <si>
    <t>OBA 12</t>
  </si>
  <si>
    <t>Does the dataset include people experiencing unsheltered homelessness (e.g., people living in encampments)?</t>
  </si>
  <si>
    <t>CHR 9</t>
  </si>
  <si>
    <t>The following questions aim to help consider other factors that may impact data comprehensiveness. They do not directly assess progress with the minimum requirements.</t>
  </si>
  <si>
    <t>a) Does the dataset include the following household types, as much as possible right now:</t>
  </si>
  <si>
    <t>Single adults:</t>
  </si>
  <si>
    <t>Unaccompanied youth:</t>
  </si>
  <si>
    <t>Families</t>
  </si>
  <si>
    <t>Yes – All family members including dependents</t>
  </si>
  <si>
    <t>b) Does the dataset include people staying in the following types of shelter:</t>
  </si>
  <si>
    <t>Permanent emergency shelter:</t>
  </si>
  <si>
    <t>Seasonal or temporary emergency shelter:</t>
  </si>
  <si>
    <t>Hotels/motel stays paid for by a service provider:</t>
  </si>
  <si>
    <t>Domestic violence shelters:</t>
  </si>
  <si>
    <t>c) Does the dataset include the following groups of people who have interacted with the system:</t>
  </si>
  <si>
    <t>People that identify as Indigenous:</t>
  </si>
  <si>
    <t>People as soon as they interact with the system:</t>
  </si>
  <si>
    <t>Yes – people are added on the first day</t>
  </si>
  <si>
    <t>People experiencing hidden homelessness:</t>
  </si>
  <si>
    <t>People staying in transitional housing:</t>
  </si>
  <si>
    <t>People staying in public institutions who do not have a fixed address (e.g., jail or hospital):</t>
  </si>
  <si>
    <t>OBA 13</t>
  </si>
  <si>
    <t>Under Reaching Home, at minimum, a comprehensive dataset includes all household types (OBA 10), people experiencing sheltered homelessness (OBA 11) and people experiencing unsheltered homelessness (OBA 12), as applicable.
Consider your answers to questions OBA 10, OBA 11, OBA 12 and CHR 9. Does the dataset include everyone currently experiencing homelessness that has interacted with the homeless-serving system, as much as possible right now?</t>
  </si>
  <si>
    <t>Data Use</t>
  </si>
  <si>
    <t>OBA 14</t>
  </si>
  <si>
    <r>
      <rPr>
        <b/>
        <sz val="12"/>
        <rFont val="Arial"/>
        <family val="2"/>
      </rPr>
      <t>Note:</t>
    </r>
    <r>
      <rPr>
        <sz val="12"/>
        <rFont val="Arial"/>
        <family val="2"/>
      </rPr>
      <t xml:space="preserve"> For the purpose of this CHR, the dataset can only be used for monthly reporting if there is at least one full month of data available, and for annual reporting if there is at least one full fiscal year of data available.</t>
    </r>
  </si>
  <si>
    <r>
      <t xml:space="preserve">a) </t>
    </r>
    <r>
      <rPr>
        <b/>
        <u/>
        <sz val="12"/>
        <rFont val="Arial"/>
        <family val="2"/>
      </rPr>
      <t>Can the dataset be used to set</t>
    </r>
    <r>
      <rPr>
        <sz val="12"/>
        <rFont val="Arial"/>
        <family val="2"/>
      </rPr>
      <t xml:space="preserve"> monthly and annual baselines and reduction targets for the following community-level outcomes:</t>
    </r>
  </si>
  <si>
    <r>
      <t xml:space="preserve">b) </t>
    </r>
    <r>
      <rPr>
        <b/>
        <u/>
        <sz val="12"/>
        <rFont val="Arial"/>
        <family val="2"/>
      </rPr>
      <t>Is the dataset being used to set</t>
    </r>
    <r>
      <rPr>
        <sz val="12"/>
        <rFont val="Arial"/>
        <family val="2"/>
      </rPr>
      <t xml:space="preserve"> monthly and annual baselines and reduction targets for the following community-level outcomes:</t>
    </r>
  </si>
  <si>
    <t>OBA 15</t>
  </si>
  <si>
    <r>
      <t xml:space="preserve">Is data used to </t>
    </r>
    <r>
      <rPr>
        <u/>
        <sz val="12"/>
        <rFont val="Arial"/>
        <family val="2"/>
      </rPr>
      <t>inform action</t>
    </r>
    <r>
      <rPr>
        <sz val="12"/>
        <rFont val="Arial"/>
        <family val="2"/>
      </rPr>
      <t xml:space="preserve"> related to preventing and reducing homelessness?</t>
    </r>
  </si>
  <si>
    <t>b) How is data being used to inform action? Please provide specific examples. Your response should include:
   • Examples of how data is used to develop and/or update clear plans of action for reaching your reduction targets; and/or,
   • Examples of how data is used to inform action in policy-making, program planning, performance management, investment strategies and/or service delivery.</t>
  </si>
  <si>
    <t xml:space="preserve">KPIs, such as referral acceptance rate, length of stay in program, exit destination and reason, amongst others, are used in an ongoing manner for monitoring and performance management.  They also are an input into funding decisions from year-to-year.  For example, our data shows singificant in the reduction of homelessness through the prevention and diversion programs that have been funded in recent years through ICE (surplus) grants. This data was essential to our decision this year to add prevention and diversion programming into our base budget, whereas they had previously been funded only through surplus. 
In addition to top-level KPIs, we use diagnostic analytics to determine ongoing trends, and long-term outcomes (such as evaluating recidivism). This helps enable us for understanding our program's context when it comes to their outcomes. For example by looking into our broader funding portfolio we were able to confirm a trend of participants' aging in place. This enabled us to contextualize program KPIs where a greater degree of aging-in-place was seen. Another example was for our housing programs, and their exposure to market rentals vs non-market rentals. Without our data, we would not have been able to fully appreciate/understand the impact of increasing market rent on program occupancy rates.  </t>
  </si>
  <si>
    <t>CHR 10</t>
  </si>
  <si>
    <t>The following questions aim to determine how you will report data in Section 4 of your CHR.</t>
  </si>
  <si>
    <r>
      <t xml:space="preserve">a) What is the earliest you can report </t>
    </r>
    <r>
      <rPr>
        <u/>
        <sz val="12"/>
        <color theme="0" tint="-0.499984740745262"/>
        <rFont val="Arial"/>
        <family val="2"/>
      </rPr>
      <t>monthly</t>
    </r>
    <r>
      <rPr>
        <sz val="12"/>
        <color theme="0" tint="-0.499984740745262"/>
        <rFont val="Arial"/>
        <family val="2"/>
      </rPr>
      <t xml:space="preserve"> data in Section 4 of your CHR, inclusively?</t>
    </r>
  </si>
  <si>
    <t>March 2020</t>
  </si>
  <si>
    <r>
      <t xml:space="preserve">b) What is the earliest you can report </t>
    </r>
    <r>
      <rPr>
        <u/>
        <sz val="12"/>
        <color theme="0" tint="-0.499984740745262"/>
        <rFont val="Arial"/>
        <family val="2"/>
      </rPr>
      <t>annual</t>
    </r>
    <r>
      <rPr>
        <sz val="12"/>
        <color theme="0" tint="-0.499984740745262"/>
        <rFont val="Arial"/>
        <family val="2"/>
      </rPr>
      <t xml:space="preserve"> data in Section 4 of your CHR, inclusively?</t>
    </r>
  </si>
  <si>
    <t>2019-20</t>
  </si>
  <si>
    <r>
      <t xml:space="preserve">c) What methodology will you use to set baselines, set reduction targets and track progress on core Reaching Home outcomes in this CHR?
</t>
    </r>
    <r>
      <rPr>
        <b/>
        <sz val="12"/>
        <color theme="0" tint="-0.499984740745262"/>
        <rFont val="Arial"/>
        <family val="2"/>
      </rPr>
      <t xml:space="preserve">Reminder: </t>
    </r>
    <r>
      <rPr>
        <sz val="12"/>
        <color theme="0" tint="-0.499984740745262"/>
        <rFont val="Arial"/>
        <family val="2"/>
      </rPr>
      <t xml:space="preserve">To meet </t>
    </r>
    <r>
      <rPr>
        <b/>
        <u/>
        <sz val="12"/>
        <color theme="0" tint="-0.499984740745262"/>
        <rFont val="Arial"/>
        <family val="2"/>
      </rPr>
      <t>Outcomes-Based Approach Minimum Requirement 8</t>
    </r>
    <r>
      <rPr>
        <sz val="12"/>
        <color theme="0" tint="-0.499984740745262"/>
        <rFont val="Arial"/>
        <family val="2"/>
      </rPr>
      <t>, you must use the federal methodology to set baselines, set reduction targets and track progress for the five core Reaching Home outcomes. For HIFIS users, this means using the “Community Outcomes” report in HIFIS. For non-HIFIS users, this means using a report equivalent to the “Community Outcomes” report in HIFIS.</t>
    </r>
  </si>
  <si>
    <t>Other HMIS: custom report</t>
  </si>
  <si>
    <t>d) What are your plans to transition to using the federal methodology by March 31, 2026?</t>
  </si>
  <si>
    <t xml:space="preserve">At this time, plans to transition to the federal methodology of setting targets have yet to be initated as we are concerned about being held accountable for something outside our influence. In previous iterations of the CHR we provided a target that was simply 50% of 2019/20 across all indicators. With many of the outcome indicators driven by factors out of CHF’s control, such as inflation, immigration/migration, and cost of market rent, we question whether these indicators are an appropriate measure of CHF's efforts to address homelessness. Consider, for example Outcome #2: Fewer people were newly identified. The number of people entering homelessness is driven by external factors, examples in the Calgary context were large YoY increases in the rental market and an influx of refugee claimants. In addition to external factors driving much of the Outcome value, our sector is designed to largely support individuals once they do first experience homelessness. In effect, this Outcome represents an inflow factor towards our sector rather than an outcome of our sector. Our preferred next step is to collaborate with Reaching Home to identify indicators that directly align with our activities, as illustrated in 4b. While these outcomes are also somewhat subject to factors outside of our control (e.g. availability of affordable housing, as an exit destination for achieving independence), the link between the supportive housing program activities and graduation rates are much clearer than the link, for example, between supportive housing programs and the overall number of people experiencing chronic homelessness. </t>
  </si>
  <si>
    <t>Partnerships</t>
  </si>
  <si>
    <t>OBA 16</t>
  </si>
  <si>
    <t>OBA MR 2</t>
  </si>
  <si>
    <t>Data quality improvement</t>
  </si>
  <si>
    <t>OBA 17</t>
  </si>
  <si>
    <t>a) Are efforts being made to improve data quality?</t>
  </si>
  <si>
    <t>b) How was data quality improved? Please provide specific examples. Your response could reference one or more dimensions of data quality:
   • Data uniqueness
   • Data consistency
   • Data timeliness
   • Data completeness
   • Data comprehensiveness</t>
  </si>
  <si>
    <t xml:space="preserve">For our data quality we have built a rules-based DQ framework. This framework works across the dimensions of data quality to identify logical errors, and immediately alert the user who submitted the error to correct. On the data uniqueness, an example would be the data quality issue which identifies when duplicate program entries are entered. This rules based framework continues to work across the data completeness dimension and will alert the user when the data submitted is not complete.
For data consistency we take a variety of verifying approaches. The first approach is through our separation on a development and production environment. We look to catch any discrepancies that may be on our end through comparing these two environments. For data comprehensiveness, we work with external systems to verify our numbers with an independent source (such as the Alberta Shelter Exchange, PiT Count or Encampment Enumerations). 
On the timeliness dimension we have created SLAs with our funded agencies, as well as for our housing strategists (front-line staff who administer assessments for CAA). The SLA is that all data is submitted within 10 business days of the real-life interaction, and any DQ issues created as a result of the the data submission are corrected within 10 business days.
As addressed earlier in the report, deepening our relationship with G4 with respect to numerous functions of Reaching Home, including data/data quality, is a priority. Small gains were made this year with respect to data sharing; we will continue efforts in the upcoming year. </t>
  </si>
  <si>
    <t>Reporting on other Community-Level Outcomes</t>
  </si>
  <si>
    <t>CHR 11</t>
  </si>
  <si>
    <r>
      <t xml:space="preserve">a) Beyond the five mandatory core outcomes under Reaching Home, do you wish to include any additional </t>
    </r>
    <r>
      <rPr>
        <u/>
        <sz val="12"/>
        <color theme="0" tint="-0.499984740745262"/>
        <rFont val="Arial"/>
        <family val="2"/>
      </rPr>
      <t>monthly</t>
    </r>
    <r>
      <rPr>
        <sz val="12"/>
        <color theme="0" tint="-0.499984740745262"/>
        <rFont val="Arial"/>
        <family val="2"/>
      </rPr>
      <t xml:space="preserve"> community-level outcomes for this CHR?
</t>
    </r>
    <r>
      <rPr>
        <b/>
        <sz val="12"/>
        <color theme="0" tint="-0.499984740745262"/>
        <rFont val="Arial"/>
        <family val="2"/>
      </rPr>
      <t xml:space="preserve">Reminder: </t>
    </r>
    <r>
      <rPr>
        <sz val="12"/>
        <color theme="0" tint="-0.499984740745262"/>
        <rFont val="Arial"/>
        <family val="2"/>
      </rPr>
      <t>Reporting on additional community-level outcomes is optional.</t>
    </r>
  </si>
  <si>
    <r>
      <t xml:space="preserve">b) Beyond the five mandatory core outcomes under Reaching Home, do you wish to include any additional </t>
    </r>
    <r>
      <rPr>
        <u/>
        <sz val="12"/>
        <color theme="0" tint="-0.499984740745262"/>
        <rFont val="Arial"/>
        <family val="2"/>
      </rPr>
      <t>annual</t>
    </r>
    <r>
      <rPr>
        <sz val="12"/>
        <color theme="0" tint="-0.499984740745262"/>
        <rFont val="Arial"/>
        <family val="2"/>
      </rPr>
      <t xml:space="preserve"> community-level outcomes for this CHR?
</t>
    </r>
    <r>
      <rPr>
        <b/>
        <sz val="12"/>
        <color theme="0" tint="-0.499984740745262"/>
        <rFont val="Arial"/>
        <family val="2"/>
      </rPr>
      <t xml:space="preserve">Reminder: </t>
    </r>
    <r>
      <rPr>
        <sz val="12"/>
        <color theme="0" tint="-0.499984740745262"/>
        <rFont val="Arial"/>
        <family val="2"/>
      </rPr>
      <t>Reporting on additional community-level outcomes is optional.</t>
    </r>
  </si>
  <si>
    <t>Please use tab “4b. Optional Outcomes” to report on additional outcomes.</t>
  </si>
  <si>
    <t>Section 3 Summary Tables</t>
  </si>
  <si>
    <r>
      <t xml:space="preserve">The tables below provides a summary of the work your community has done so far to meet the Reaching Home minimum requirements under the </t>
    </r>
    <r>
      <rPr>
        <b/>
        <sz val="12"/>
        <color theme="1"/>
        <rFont val="Arial"/>
        <family val="2"/>
      </rPr>
      <t>HIFIS Directive</t>
    </r>
    <r>
      <rPr>
        <sz val="12"/>
        <color theme="1"/>
        <rFont val="Arial"/>
        <family val="2"/>
      </rPr>
      <t>.</t>
    </r>
  </si>
  <si>
    <t>Homelessness Management Information System</t>
  </si>
  <si>
    <r>
      <rPr>
        <b/>
        <sz val="12"/>
        <color theme="1"/>
        <rFont val="Arial"/>
        <family val="2"/>
      </rPr>
      <t>Homelessness Management Information System</t>
    </r>
    <r>
      <rPr>
        <sz val="12"/>
        <color theme="1"/>
        <rFont val="Arial"/>
        <family val="2"/>
      </rPr>
      <t xml:space="preserve"> (out of 5 points)</t>
    </r>
  </si>
  <si>
    <r>
      <t xml:space="preserve">All </t>
    </r>
    <r>
      <rPr>
        <sz val="12"/>
        <color theme="1"/>
        <rFont val="Arial"/>
        <family val="2"/>
      </rPr>
      <t>(out of 5 points)</t>
    </r>
  </si>
  <si>
    <r>
      <t xml:space="preserve">The tables below provides a summary of the work your community has done so far to meet the Reaching Home minimum requirements under the </t>
    </r>
    <r>
      <rPr>
        <b/>
        <sz val="12"/>
        <color theme="1"/>
        <rFont val="Arial"/>
        <family val="2"/>
      </rPr>
      <t>Outcomes-Based Approach Directive</t>
    </r>
    <r>
      <rPr>
        <sz val="12"/>
        <color theme="1"/>
        <rFont val="Arial"/>
        <family val="2"/>
      </rPr>
      <t>.</t>
    </r>
  </si>
  <si>
    <t>Outcomes-Based Approach</t>
  </si>
  <si>
    <r>
      <rPr>
        <b/>
        <sz val="12"/>
        <color theme="1"/>
        <rFont val="Arial"/>
        <family val="2"/>
      </rPr>
      <t>Data uniqueness</t>
    </r>
    <r>
      <rPr>
        <sz val="12"/>
        <color theme="1"/>
        <rFont val="Arial"/>
        <family val="2"/>
      </rPr>
      <t xml:space="preserve"> (out of 3 points)</t>
    </r>
  </si>
  <si>
    <r>
      <rPr>
        <b/>
        <sz val="12"/>
        <color theme="1"/>
        <rFont val="Arial"/>
        <family val="2"/>
      </rPr>
      <t>Data consistency</t>
    </r>
    <r>
      <rPr>
        <sz val="12"/>
        <color theme="1"/>
        <rFont val="Arial"/>
        <family val="2"/>
      </rPr>
      <t xml:space="preserve"> (out of 2 points)</t>
    </r>
  </si>
  <si>
    <r>
      <rPr>
        <b/>
        <sz val="12"/>
        <color theme="1"/>
        <rFont val="Arial"/>
        <family val="2"/>
      </rPr>
      <t>Data timeliness</t>
    </r>
    <r>
      <rPr>
        <sz val="12"/>
        <color theme="1"/>
        <rFont val="Arial"/>
        <family val="2"/>
      </rPr>
      <t xml:space="preserve"> (out of 2 points)</t>
    </r>
  </si>
  <si>
    <r>
      <rPr>
        <b/>
        <sz val="12"/>
        <color theme="1"/>
        <rFont val="Arial"/>
        <family val="2"/>
      </rPr>
      <t>Data completeness</t>
    </r>
    <r>
      <rPr>
        <sz val="12"/>
        <color theme="1"/>
        <rFont val="Arial"/>
        <family val="2"/>
      </rPr>
      <t xml:space="preserve"> (out of 2 points)</t>
    </r>
  </si>
  <si>
    <r>
      <rPr>
        <b/>
        <sz val="12"/>
        <color theme="1"/>
        <rFont val="Arial"/>
        <family val="2"/>
      </rPr>
      <t>Data comprehensiveness</t>
    </r>
    <r>
      <rPr>
        <sz val="12"/>
        <color theme="1"/>
        <rFont val="Arial"/>
        <family val="2"/>
      </rPr>
      <t xml:space="preserve"> (out of 4 points)</t>
    </r>
  </si>
  <si>
    <r>
      <rPr>
        <b/>
        <sz val="12"/>
        <color theme="1"/>
        <rFont val="Arial"/>
        <family val="2"/>
      </rPr>
      <t>Data use</t>
    </r>
    <r>
      <rPr>
        <sz val="12"/>
        <color theme="1"/>
        <rFont val="Arial"/>
        <family val="2"/>
      </rPr>
      <t xml:space="preserve"> (out of 2 points)</t>
    </r>
  </si>
  <si>
    <r>
      <rPr>
        <b/>
        <sz val="12"/>
        <color theme="1"/>
        <rFont val="Arial"/>
        <family val="2"/>
      </rPr>
      <t>Partnerships</t>
    </r>
    <r>
      <rPr>
        <sz val="12"/>
        <color theme="1"/>
        <rFont val="Arial"/>
        <family val="2"/>
      </rPr>
      <t xml:space="preserve"> (out of 1 point)</t>
    </r>
  </si>
  <si>
    <r>
      <rPr>
        <b/>
        <sz val="12"/>
        <color theme="1"/>
        <rFont val="Arial"/>
        <family val="2"/>
      </rPr>
      <t>Data quality improvement</t>
    </r>
    <r>
      <rPr>
        <sz val="12"/>
        <color theme="1"/>
        <rFont val="Arial"/>
        <family val="2"/>
      </rPr>
      <t xml:space="preserve"> (out of 1 point)</t>
    </r>
  </si>
  <si>
    <t>End of Section 3</t>
  </si>
  <si>
    <t>SECTION 4: COMMUNITY-LEVEL OUTCOMES AND TARGETS</t>
  </si>
  <si>
    <t>Using person-specific data to set baselines, set reduction targets and track progress – Monthly data</t>
  </si>
  <si>
    <t>Using person-specific data to set baselines, set reduction targets and track progress – Annual data</t>
  </si>
  <si>
    <r>
      <t xml:space="preserve">Your answers in Section 3 indicate that your community currently </t>
    </r>
    <r>
      <rPr>
        <b/>
        <sz val="12"/>
        <color theme="1"/>
        <rFont val="Arial"/>
        <family val="2"/>
      </rPr>
      <t>does not</t>
    </r>
    <r>
      <rPr>
        <sz val="12"/>
        <color theme="1"/>
        <rFont val="Arial"/>
        <family val="2"/>
      </rPr>
      <t xml:space="preserve"> meet the standard for reporting on core </t>
    </r>
    <r>
      <rPr>
        <b/>
        <sz val="12"/>
        <color theme="1"/>
        <rFont val="Arial"/>
        <family val="2"/>
      </rPr>
      <t>monthly</t>
    </r>
    <r>
      <rPr>
        <sz val="12"/>
        <color theme="1"/>
        <rFont val="Arial"/>
        <family val="2"/>
      </rPr>
      <t xml:space="preserve"> outcomes.</t>
    </r>
  </si>
  <si>
    <r>
      <t xml:space="preserve">Your answers in Section 3 indicate that your community currently </t>
    </r>
    <r>
      <rPr>
        <b/>
        <sz val="12"/>
        <color theme="1"/>
        <rFont val="Arial"/>
        <family val="2"/>
      </rPr>
      <t>does not</t>
    </r>
    <r>
      <rPr>
        <sz val="12"/>
        <color theme="1"/>
        <rFont val="Arial"/>
        <family val="2"/>
      </rPr>
      <t xml:space="preserve"> meet the standard for reporting on core </t>
    </r>
    <r>
      <rPr>
        <b/>
        <sz val="12"/>
        <color theme="1"/>
        <rFont val="Arial"/>
        <family val="2"/>
      </rPr>
      <t>annual</t>
    </r>
    <r>
      <rPr>
        <sz val="12"/>
        <color theme="1"/>
        <rFont val="Arial"/>
        <family val="2"/>
      </rPr>
      <t xml:space="preserve"> outcomes.</t>
    </r>
  </si>
  <si>
    <t>O1(M)</t>
  </si>
  <si>
    <t>Outcome #1: Fewer people experience homelessness (homelessness is reduced overall)</t>
  </si>
  <si>
    <t>O1(A)</t>
  </si>
  <si>
    <t>Given your answers in Section 3, you can report monthly result(s) for Outcome #1 using your person-specific data.</t>
  </si>
  <si>
    <t>Given your answers in Section 3, you can report annual result(s) for Outcome #1 using your person-specific data.</t>
  </si>
  <si>
    <t>March 2021</t>
  </si>
  <si>
    <t>March 2022</t>
  </si>
  <si>
    <t>March 2023</t>
  </si>
  <si>
    <t>March 2024</t>
  </si>
  <si>
    <t>March 2025</t>
  </si>
  <si>
    <t>March 2026</t>
  </si>
  <si>
    <t>March 2027</t>
  </si>
  <si>
    <t>March 2028</t>
  </si>
  <si>
    <t>Target</t>
  </si>
  <si>
    <t>2020-21</t>
  </si>
  <si>
    <t>2021-22</t>
  </si>
  <si>
    <t>2022-23</t>
  </si>
  <si>
    <t>2023-24</t>
  </si>
  <si>
    <t>2024-25</t>
  </si>
  <si>
    <t>2025-26</t>
  </si>
  <si>
    <t>2026-27</t>
  </si>
  <si>
    <t>2027-28</t>
  </si>
  <si>
    <t>People who experienced homelessness for at least one day (that month)</t>
  </si>
  <si>
    <t>People who experienced homelessness for at least one day (that year)</t>
  </si>
  <si>
    <t>a) What is your baseline year? The baseline is the year from which you measure change. This may be the first year you submitted outcomes, but could be the year where you have the most confidence in your data.</t>
  </si>
  <si>
    <t>As outlined in the Reaching Home Directives, the target must be a reduction from the baseline. Please revise the target to represent a reduction from the chosen baseline.</t>
  </si>
  <si>
    <t>b) Please use the comment box below to: 
   • As applicable, explain any changes to the data reported from the previous CHR (2023-24), including to the data itself, the baseline and the target. 
   • As applicable, explain the use of “N/A” for one or more data points. As a reminder, no cells should be left blank.
   • Optionally, provide any additional context on your data.</t>
  </si>
  <si>
    <t>This is calculated leveraging our participant journey mart. This datamart tracks all interactions/episode individuals had with the HSSC across a wide variety of program models. The primary way an individual is identified is through the derived ClientUID_CHF. This specific outcome was calculated by checking if episodes were active for at least one day in the time period, and then counting the distinct ClientUID_CHF's across all appropriate episodes.</t>
  </si>
  <si>
    <t>O2(M)</t>
  </si>
  <si>
    <t>Outcome #2: Fewer people were newly identified (new inflows to homelessness are reduced)</t>
  </si>
  <si>
    <t>O2(A)</t>
  </si>
  <si>
    <t>Given your answers in Section 3, you can report monthly result(s) for Outcome #2 using your person-specific data.</t>
  </si>
  <si>
    <t>Given your answers in Section 3, you can report annual result(s) for Outcome #2 using your person-specific data.</t>
  </si>
  <si>
    <t>People who were newly identified
(that month)</t>
  </si>
  <si>
    <t>People who were newly identified
(that year)</t>
  </si>
  <si>
    <t>This is calculated leveraging our participant journey mart. This datamart tracks all interactions/episode individuals had with the HSSC across a wide variety of program models. The primary way an individual is identified is through the derived ClientUID_CHF. This specific outcome was calculated by checking if an episode was the first ever recorded for an individual, and counting the number of appropriate episodes.</t>
  </si>
  <si>
    <t>O3(M)</t>
  </si>
  <si>
    <t>Outcome #3: Fewer people return to homelessness (returns to homelessness are reduced)</t>
  </si>
  <si>
    <t>O3(A)</t>
  </si>
  <si>
    <t>Given your answers in Section 3, you can report monthly result(s) for Outcome #3 using your person-specific data.</t>
  </si>
  <si>
    <t>Given your answers in Section 3, you can report annual result(s) for Outcome #3 using your person-specific data.</t>
  </si>
  <si>
    <t>Returns to homelessness
(that month)</t>
  </si>
  <si>
    <t>Returns to homelessness 
(that year)</t>
  </si>
  <si>
    <t>This is calculated leveraging our participant journey mart. This datamart tracks all interactions/episode individuals had with the HSSC across a wide variety of program models. The primary way an individual is identified is through the derived ClientUID_CHF. This specific outcome was calculated by checking if an episode occured &gt; 90 days after the last end date of a previous episode, and then counting the distince ClientUID_CHFs associated with the episode.</t>
  </si>
  <si>
    <t>O4(M)</t>
  </si>
  <si>
    <t>Outcome #4: Fewer Indigenous peoples experience homelessness (Indigenous homelessness is reduced)</t>
  </si>
  <si>
    <t>O4(A)</t>
  </si>
  <si>
    <t>Given your answers in Section 3, you can report monthly result(s) for Outcome #4 using your person-specific data.</t>
  </si>
  <si>
    <t>Given your answers in Section 3, you can report annual result(s) for Outcome #4 using your person-specific data.</t>
  </si>
  <si>
    <t>Indigenous peoples who experienced homelessness for at least one day
(that month)</t>
  </si>
  <si>
    <t>Indigenous peoples who experienced homelessness for at least one day 
(that year)</t>
  </si>
  <si>
    <t>b) Please use the comment box below to: 
   • As applicable, explain any changes to the data reported from the previous CHR (2023-24), including to the data itself, the baseline and the target. 
   • As applicable, explain the use of “N/A” for one or more data points. As a reminder, no cells should be left blank.
   • As applicable, explain how Indigenous partners were engaged in the process of setting the baseline, setting the target, reporting on the outcome and/or interpreting the results.
   • Optionally, provide any additional context on your data.</t>
  </si>
  <si>
    <t>This is calculated leveraging our participant journey mart. This datamart tracks all interactions/episode individuals had with the HSSC across a wide variety of program models. The primary way an individual is identified is through the derived ClientUID_CHF. This specific outcome was calculated with the same methodology as outcome #1, except a ClientUID_CHF was only counted if the individual had self-reported their ethnicity as indigenous.</t>
  </si>
  <si>
    <t>O5(M)</t>
  </si>
  <si>
    <t>Outcome #5: Fewer people experience chronic homelessness (chronic homelessness is reduced)</t>
  </si>
  <si>
    <t>O5(A)</t>
  </si>
  <si>
    <t>Given your answers in Section 3, you can report monthly result(s) for Outcome #5 using your person-specific data.
Note: As applicable, your target must be, at minimum, a 50% reduction from your baseline.</t>
  </si>
  <si>
    <t>Given your answers in Section 3, you can report annual result(s) for Outcome #5 using your person-specific data. 
Note: As applicable, your target must be, at minimum, a 50% reduction from your baseline.</t>
  </si>
  <si>
    <t>People who experienced chronic homelessness for at least one day
(that month)</t>
  </si>
  <si>
    <t>People who experienced chronic homelessness for at least one day 
(that year)</t>
  </si>
  <si>
    <t>The Reaching Home Directives indicate that communities must set a minimum 50 percent reduction target for chronic homelessness by 2027-28. Please revise your target to represent, at minimum, a 50 percent reduction of chronic homelessness from your baseline by March 2028.</t>
  </si>
  <si>
    <t>The Reaching Home Directives indicate that communities must set a minimum 50 percent reduction target for chronic homelessness by 2027-28. Please revise your target to represent, at minimum, a 50 percent reduction of chronic homelessness from your baseline by 2027-28.</t>
  </si>
  <si>
    <t>The primary shift with this metric calculation was that interactions beyond Emergency Shelters are now counted in the chronic calculation. This includes time on our CAA Triage List, Outreach Interactions, Warming Centre Interactions, and ASIS Interactions, in addition to the Emergency Shelter Interactions that were previously counted.</t>
  </si>
  <si>
    <t>c) What definition of “chronic homelessness” does your community use to calculate this Outcome?</t>
  </si>
  <si>
    <t>For everyday an individual is active in CAA Triage, Outreach, Warming Centre, ASIS, and Emergency Shelter episodes (definied upon the first interaction date, to the last interaction date; at a minimum of 30 days) we include them in our List of Persons Experiencing Homelessness (LoPEH). Then for each day in the time period above, a 365 &amp; 1,095 day time windows is created. If the ClientUID_CHF has more than 180 days of interactions in the 365 day window, or 548 days in the 1,095 day window they are counted as Chronic in the time period. We then count the distinct ClientUID_CHF's that are chronic in the time period.</t>
  </si>
  <si>
    <t>End of Section 4a</t>
  </si>
  <si>
    <t>SECTION 4: OPTIONAL COMMUNITY-LEVEL OUTCOMES</t>
  </si>
  <si>
    <t>Use outcome data to monitor progress against additional community-level outcomes – Monthly Data Reporting</t>
  </si>
  <si>
    <t>Use outcome data to monitor progress against additional community-level outcomes – Annual Data Reporting</t>
  </si>
  <si>
    <r>
      <t xml:space="preserve">Your answers in Section 3 indicate that your community currently </t>
    </r>
    <r>
      <rPr>
        <b/>
        <sz val="12"/>
        <color theme="1"/>
        <rFont val="Arial"/>
        <family val="2"/>
      </rPr>
      <t>does not</t>
    </r>
    <r>
      <rPr>
        <sz val="12"/>
        <color theme="1"/>
        <rFont val="Arial"/>
        <family val="2"/>
      </rPr>
      <t xml:space="preserve"> meet the standard for reporting on </t>
    </r>
    <r>
      <rPr>
        <b/>
        <sz val="12"/>
        <color theme="1"/>
        <rFont val="Arial"/>
        <family val="2"/>
      </rPr>
      <t>additional monthly</t>
    </r>
    <r>
      <rPr>
        <sz val="12"/>
        <color theme="1"/>
        <rFont val="Arial"/>
        <family val="2"/>
      </rPr>
      <t xml:space="preserve"> outcomes.</t>
    </r>
  </si>
  <si>
    <r>
      <t xml:space="preserve">Your answers in Section 3 indicate that your community currently </t>
    </r>
    <r>
      <rPr>
        <b/>
        <sz val="12"/>
        <color theme="1"/>
        <rFont val="Arial"/>
        <family val="2"/>
      </rPr>
      <t>does not</t>
    </r>
    <r>
      <rPr>
        <sz val="12"/>
        <color theme="1"/>
        <rFont val="Arial"/>
        <family val="2"/>
      </rPr>
      <t xml:space="preserve"> meet the standard for reporting on </t>
    </r>
    <r>
      <rPr>
        <b/>
        <sz val="12"/>
        <color theme="1"/>
        <rFont val="Arial"/>
        <family val="2"/>
      </rPr>
      <t>additional annual</t>
    </r>
    <r>
      <rPr>
        <sz val="12"/>
        <color theme="1"/>
        <rFont val="Arial"/>
        <family val="2"/>
      </rPr>
      <t xml:space="preserve"> outcomes.</t>
    </r>
  </si>
  <si>
    <t>Given your answers in Section 3, you can report monthly result(s) for additional community-level outcomes using your person-specific data.</t>
  </si>
  <si>
    <t>Given your answers in Section 3, you can report annual result(s) for additional community-level outcomes using your person-specific data.</t>
  </si>
  <si>
    <t>Additional Outcome:</t>
  </si>
  <si>
    <t>Individuals Achieving Independence</t>
  </si>
  <si>
    <t>Individuals &amp; Households</t>
  </si>
  <si>
    <t>As applicable, please use the comment box to provide additional information about your data. This could include how the outcome was generated, and if there were any changes from data previously submitted.</t>
  </si>
  <si>
    <t>To calculate "achieved independence," we consider the total number of individuals who meet specific criteria. These criteria include:
Leaving a Prevention/Diversion program with the exit destination being outside of the Homeless Serving System of Care.
Completion of a Support Housing Program: Individuals or families who exited a housing program by completing a supportive housing program and leave to a destination being outside of the Homeless Serving System of Care.
Transition from COVID-19 Programs: Individuals or families who left a COVID-19 program (such as Sunalta or ASIS) to a destination being outside of the Homeless Serving System of Care.</t>
  </si>
  <si>
    <t>Families Achieving Independence</t>
  </si>
  <si>
    <t>To calculate "achieved independence," we consider the total number of families who meet specific criteria. These criteria include:
Leaving a Prevention/Diversion program with the exit destination being outside of the Homeless Serving System of Care.
Completion of a Support Housing Program: Individuals or families who exited a housing program by completing a supportive housing program and leave to a destination being outside of the Homeless Serving System of Care.
Transition from COVID-19 Programs: Individuals or families who left a COVID-19 program (such as Sunalta or ASIS) to a destination being outside of the Homeless Serving System of Care.</t>
  </si>
  <si>
    <t>Individuals Moved into Supportive Housing</t>
  </si>
  <si>
    <t>[add a description of what your data represents]</t>
  </si>
  <si>
    <t>To calculate the number of individuals that moved into supportive housing, count those who entered a funded supportive housing program within the specified period while not being a part of a household.</t>
  </si>
  <si>
    <t>Households Moved into Supportive Housing</t>
  </si>
  <si>
    <t>To calculate the number of households that moved into supportive housing, count those who entered a funded supportive housing program within the specified period while being a head oh household.</t>
  </si>
  <si>
    <t>[add the expected additional outcome here]</t>
  </si>
  <si>
    <t>*Please insert comment here*</t>
  </si>
  <si>
    <t>End of Section 4b</t>
  </si>
  <si>
    <t>Designated Communities (DC) or Territorial Homelessness (TH) Community Advisory Board (CAB) Sign-Off Sheet</t>
  </si>
  <si>
    <r>
      <t xml:space="preserve">For information on completing this sheet, see “Securing CAB sign-off” in the </t>
    </r>
    <r>
      <rPr>
        <u/>
        <sz val="12"/>
        <color rgb="FF0070C0"/>
        <rFont val="Arial"/>
        <family val="2"/>
      </rPr>
      <t>CHR Reference Guide</t>
    </r>
    <r>
      <rPr>
        <sz val="12"/>
        <rFont val="Arial"/>
        <family val="2"/>
      </rPr>
      <t>.</t>
    </r>
  </si>
  <si>
    <t>Representation</t>
  </si>
  <si>
    <t>DC or TH CAB members</t>
  </si>
  <si>
    <t>Community Entity (Ex-Officio Member)</t>
  </si>
  <si>
    <t>Jessica Cope Williams, VP, Community Impact</t>
  </si>
  <si>
    <t>Housing, Infrastructure and Communities Canada (Ex-Officio Member)</t>
  </si>
  <si>
    <t>Anna Marinic, Engagment and Program Officer, Governement of Canada</t>
  </si>
  <si>
    <t>Provincial or territorial government</t>
  </si>
  <si>
    <t>Brett CAse, Program Advisor (Calgary) Homeless Supports &amp; Housing Stablity Seniors, Community &amp; Social Services, Government of Alberta</t>
  </si>
  <si>
    <t xml:space="preserve">Municipal government </t>
  </si>
  <si>
    <t>Doug Borch, City of Calgary</t>
  </si>
  <si>
    <t>Where two CABs/Regional Advisory Boards (RABs) exist in a community, representatives from the alternate Community Entity and CAB/RAB</t>
  </si>
  <si>
    <t xml:space="preserve">Indigenous partners, including, but not limited to, the Indigenous Homelessness stream Community Entity, Indigenous governments, Indigenous-led organizations and Distinctions-Based partners: First Nations, Inuit and/or Métis, including those with a modern treaty or self government agreement </t>
  </si>
  <si>
    <t>Dean Manywounds, CEO, G4:
Chantell Cardinal, Director of Environment &amp; Housing, G4
Shane Gauthier, CEO, AFCC (Aboriginal Friendhship Center)</t>
  </si>
  <si>
    <t>People with lived experience of homelessness</t>
  </si>
  <si>
    <t>Youth and/or child-serving organizations, including Child Welfare agencies</t>
  </si>
  <si>
    <t xml:space="preserve">Susan Brooke, VP, Community Impact &amp; Partnerships, United Way of Calgary </t>
  </si>
  <si>
    <t>Organizations serving survivors of domestic violence and their families</t>
  </si>
  <si>
    <t>Seniors and senior serving organizations</t>
  </si>
  <si>
    <t>Newcomers and newcomer serving organizations</t>
  </si>
  <si>
    <t>The private sector</t>
  </si>
  <si>
    <t>Quentin Sinclair, Chair</t>
  </si>
  <si>
    <t>Police and correctional services</t>
  </si>
  <si>
    <t>Landlord associations and/or the housing sector</t>
  </si>
  <si>
    <t>Health organizations, including hospitals and other public health institutions, and organizations focused on mental health and addictions</t>
  </si>
  <si>
    <t>Veterans Affairs Canada and/or Veterans-serving organizations</t>
  </si>
  <si>
    <t>Other</t>
  </si>
  <si>
    <r>
      <t xml:space="preserve">CAB Chairs or Co-Chairs (if applicable): </t>
    </r>
    <r>
      <rPr>
        <sz val="12"/>
        <color theme="1"/>
        <rFont val="Arial"/>
        <family val="2"/>
      </rPr>
      <t>I affirm that the above members of the CAB have reviewed the attached CHR and that its content has been approved.</t>
    </r>
  </si>
  <si>
    <t>Name</t>
  </si>
  <si>
    <t>Signature</t>
  </si>
  <si>
    <t>Date (YYYY-MM-DD)</t>
  </si>
  <si>
    <t>Separate Indigenous Homelessness (IH) Community Advisory Board (CAB) Sign-Off Sheet (as applicable)</t>
  </si>
  <si>
    <t>Donnell Isoifellis</t>
  </si>
  <si>
    <t>Dean Many Wounds and Chantelle Cardinal – G4 Stoney Nakoda Tsuut’ina Tribal Council</t>
  </si>
  <si>
    <t>Sharon Goulet – City of Calgary</t>
  </si>
  <si>
    <t>Rod Hunter – Stoney Nakoda Band Council
Pam Beebe – Indigenous and Northern Affairs Canada -  INAC
Lee Crowchild – Prior Chief of Tsuut’ina – Indigenous governance
Katelyn Lucas – (Co-Chair) – Elizabeth Fry Society of Calgary – Restorative Justice and Indigenous women’s housing</t>
  </si>
  <si>
    <t>Sandi Morrisseau – Corporate Sector – Strad Energy
Christy Morgan – Telus (prior homeless sector) 
Lance Tail Feathers – Kainai First Nation – Blood Tribe – Communications and Indigenous Governance</t>
  </si>
  <si>
    <t>Tim Tail Feathers – Kainai First Nation – Blood Tribe – health and Indigenous, housing and Indigenous governance</t>
  </si>
  <si>
    <t>Richard Horvath – (Co-Chair) Metis Calgary Family Services – Rainbow Lodge – Family Homelessness</t>
  </si>
  <si>
    <r>
      <rPr>
        <b/>
        <sz val="12"/>
        <color theme="1"/>
        <rFont val="Arial"/>
        <family val="2"/>
      </rPr>
      <t xml:space="preserve">IH CAB Chairs or Co-Chairs (if applicable): </t>
    </r>
    <r>
      <rPr>
        <sz val="12"/>
        <color theme="1"/>
        <rFont val="Arial"/>
        <family val="2"/>
      </rPr>
      <t>I affirm that the above members of the IH CAB have reviewed the attached CHR and that its content has been approved.</t>
    </r>
  </si>
  <si>
    <r>
      <t xml:space="preserve">*Instructions for NHQ: Please password </t>
    </r>
    <r>
      <rPr>
        <b/>
        <sz val="12"/>
        <color rgb="FFFF0000"/>
        <rFont val="Arial"/>
        <family val="2"/>
      </rPr>
      <t>PROTECT</t>
    </r>
    <r>
      <rPr>
        <sz val="12"/>
        <color rgb="FFFF0000"/>
        <rFont val="Arial"/>
        <family val="2"/>
      </rPr>
      <t xml:space="preserve"> and </t>
    </r>
    <r>
      <rPr>
        <b/>
        <sz val="12"/>
        <color rgb="FFFF0000"/>
        <rFont val="Arial"/>
        <family val="2"/>
      </rPr>
      <t>HIDE</t>
    </r>
    <r>
      <rPr>
        <sz val="12"/>
        <color rgb="FFFF0000"/>
        <rFont val="Arial"/>
        <family val="2"/>
      </rPr>
      <t xml:space="preserve"> this sheet.</t>
    </r>
  </si>
  <si>
    <t>Section 2 - SUMMARY TABLE 1</t>
  </si>
  <si>
    <t>Question</t>
  </si>
  <si>
    <t>Not yet started</t>
  </si>
  <si>
    <t>Section 3 - HIFIS SUMMARY TABLE 1</t>
  </si>
  <si>
    <t>Section 3 - OBA SUMMARY TABLE 1</t>
  </si>
  <si>
    <t>Section 4 - Outcome #1 Monthly</t>
  </si>
  <si>
    <t xml:space="preserve">Baseline year: </t>
  </si>
  <si>
    <t>People experiencing homelessness for at least one day (that month)</t>
  </si>
  <si>
    <t xml:space="preserve">Baseline: </t>
  </si>
  <si>
    <t xml:space="preserve">Increase or decrease to target? </t>
  </si>
  <si>
    <t>Percentage</t>
  </si>
  <si>
    <t xml:space="preserve">Phrase: </t>
  </si>
  <si>
    <t>Section 4 - Outcome #2 Monthly</t>
  </si>
  <si>
    <t>People new to the List (that month)</t>
  </si>
  <si>
    <t>Section 4 - Outcome #3 Monthly</t>
  </si>
  <si>
    <t>Fewer people returning to homelessness</t>
  </si>
  <si>
    <t>Section 4 - Outcome #4 Monthly</t>
  </si>
  <si>
    <t>Indigenous peoples experiencing homelessness for at least one day (that month)</t>
  </si>
  <si>
    <t>Section 4 - Outcome #5 Monthly</t>
  </si>
  <si>
    <t>if two yes</t>
  </si>
  <si>
    <t>If increase, NO</t>
  </si>
  <si>
    <t>People experiencing chronic homelessness for at least one day (that month)</t>
  </si>
  <si>
    <t>if less than 50%, NO</t>
  </si>
  <si>
    <t xml:space="preserve">is the target sufficient? </t>
  </si>
  <si>
    <t>Section 4 - Outcome #1 Annual</t>
  </si>
  <si>
    <t>People experiencing homelessness for at least one day (that year)</t>
  </si>
  <si>
    <t>Section 4 - Outcome #2 Annual</t>
  </si>
  <si>
    <t>People new to the List (that year)</t>
  </si>
  <si>
    <t>Section 4 - Outcome #3 Annual</t>
  </si>
  <si>
    <t>Section 4 - Outcome #4 Annual</t>
  </si>
  <si>
    <t>Indigenous peoples experiencing homelessness for at least one day (that year)</t>
  </si>
  <si>
    <t>Section 4 - Outcome #5 Annual</t>
  </si>
  <si>
    <t>People experiencing chronic homelessness for at least one day (that year)</t>
  </si>
  <si>
    <t>Additional Outcomes</t>
  </si>
  <si>
    <t>#1 Annual</t>
  </si>
  <si>
    <t>Population</t>
  </si>
  <si>
    <t>#2 Annual</t>
  </si>
  <si>
    <t>#3 Annual</t>
  </si>
  <si>
    <t>#4 Annual</t>
  </si>
  <si>
    <t>#5 Annual</t>
  </si>
  <si>
    <t>#6 Annual</t>
  </si>
  <si>
    <t>#1 Monthly</t>
  </si>
  <si>
    <t>#2 Monthly</t>
  </si>
  <si>
    <t>#3 Monthly</t>
  </si>
  <si>
    <t>#4 Monthly</t>
  </si>
  <si>
    <t>#5 Monthly</t>
  </si>
  <si>
    <t>#6 Monthly</t>
  </si>
  <si>
    <t xml:space="preserve">Response in 1.3: </t>
  </si>
  <si>
    <t>Answer Grid 1</t>
  </si>
  <si>
    <t>Community</t>
  </si>
  <si>
    <t>Section 1 Group</t>
  </si>
  <si>
    <t>Additional text 1.3</t>
  </si>
  <si>
    <t>Group</t>
  </si>
  <si>
    <t>Auto-fill text CHR 3</t>
  </si>
  <si>
    <t>Additional text CHR 3</t>
  </si>
  <si>
    <t>Auto-fill text CHR 4(a)</t>
  </si>
  <si>
    <t>Auto-fill reminder CHR 4(a)</t>
  </si>
  <si>
    <t>Auto-fill text CHR 5(a)</t>
  </si>
  <si>
    <t>Auto-fill reminder CHR 5(a)</t>
  </si>
  <si>
    <t>Auto-fill text CA 5</t>
  </si>
  <si>
    <t>Auto-fill text HIFIS 5</t>
  </si>
  <si>
    <t>Auto-fill text OBA 16</t>
  </si>
  <si>
    <t>Group 1</t>
  </si>
  <si>
    <t>Has only DC funding available.</t>
  </si>
  <si>
    <t>a) Has there been meaningful collaboration between the DC CE and local Indigenous partners, including those that sit on your CAB, over the reporting period specific to the work of:</t>
  </si>
  <si>
    <t xml:space="preserve">As a reminder, meaningful collaboration with local Indigenous partners is expected for your community. </t>
  </si>
  <si>
    <t>a) Specific to the completion of this Community Homelessness Report (CHR), did ongoing, meaningful collaboration take place with the local Indigenous partners, including those that sit on your CAB?</t>
  </si>
  <si>
    <t xml:space="preserve">As a reminder, meaningful collaboration on the CHR with local Indigenous partners is expected for your community. </t>
  </si>
  <si>
    <r>
      <t xml:space="preserve">Has there been meaningful collaboration between the DC CE and local Indigenous partners, including those that sit on your CAB, over the reporting period specific to the work of implementing, maintaining and/or improving the </t>
    </r>
    <r>
      <rPr>
        <b/>
        <sz val="12"/>
        <color rgb="FF000000"/>
        <rFont val="Arial"/>
        <family val="2"/>
      </rPr>
      <t>Coordinated Access system</t>
    </r>
    <r>
      <rPr>
        <sz val="12"/>
        <color rgb="FF000000"/>
        <rFont val="Arial"/>
        <family val="2"/>
      </rPr>
      <t>?</t>
    </r>
  </si>
  <si>
    <t>Has there been meaningful collaboration between the DC CE and local Indigenous partners, including those that sit on your CAB, over the reporting period specific to the work of implementing, maintaining and/or improving, as well as the use of the HMIS?</t>
  </si>
  <si>
    <t>Has there been meaningful collaboration between the DC CE and local Indigenous partners, including those that sit on your CAB, over the reporting period specific to the work of strengthening the Outcomes-Based Approach?</t>
  </si>
  <si>
    <t>Abbotsford (BC)</t>
  </si>
  <si>
    <t>Group 2</t>
  </si>
  <si>
    <t>Has only TH funding available.</t>
  </si>
  <si>
    <t>a) Has there been meaningful collaboration between the TH CE and local Indigenous partners, including those that sit on your CAB, over the reporting period specific to the work of:</t>
  </si>
  <si>
    <r>
      <t xml:space="preserve">a) Has there been meaningful collaboration between the TH CE and local Indigenous partners, including those that sit on your CAB, over the reporting period specific to the work of implementing, maintaining and/or improving the </t>
    </r>
    <r>
      <rPr>
        <b/>
        <sz val="12"/>
        <color rgb="FF000000"/>
        <rFont val="Arial"/>
        <family val="2"/>
      </rPr>
      <t>Coordinated Access system</t>
    </r>
    <r>
      <rPr>
        <sz val="12"/>
        <color rgb="FF000000"/>
        <rFont val="Arial"/>
        <family val="2"/>
      </rPr>
      <t>?</t>
    </r>
  </si>
  <si>
    <t>a) Has there been meaningful collaboration between the TH CE and local Indigenous partners, including those that sit on your CAB, over the reporting period specific to the work of implementing, maintaining and/or improving, as well as the use of the HMIS?</t>
  </si>
  <si>
    <t>a) Has there been meaningful collaboration between the TH CE and local Indigenous partners, including those that sit on your CAB, over the reporting period specific to the work of strengthening the Outcomes-Based Approach?</t>
  </si>
  <si>
    <t>Bathurst (NB)</t>
  </si>
  <si>
    <t>Group 3</t>
  </si>
  <si>
    <t>Has IH funding available. 
The DC CE and IH CE are distinct organizations. 
The DC CAB and IH CAB are distinct groups.</t>
  </si>
  <si>
    <t>See below</t>
  </si>
  <si>
    <t>a) Has there been meaningful collaboration between the DC CE and the IH CE and IH CAB, as well as local Indigenous partners, including those that sit on your CAB, over the reporting period specific to the work of:</t>
  </si>
  <si>
    <t>As a reminder, meaningful collaboration with the IH CE and IH CAB, as well as local Indigenous partners is expected for your community.</t>
  </si>
  <si>
    <t>a) Specific to the completion of this Community Homelessness Report (CHR), did ongoing, meaningful collaboration take place with the IH CE and IH CAB, as well as local Indigenous partners, including those that sit on your CAB?</t>
  </si>
  <si>
    <t>As a reminder, meaningful collaboration on the CHR with the IH CE and IH CAB, as well as local Indigenous partners is expected for your community.</t>
  </si>
  <si>
    <r>
      <t xml:space="preserve">a) Has there been meaningful collaboration between the DC CE and the IH CE and IH CAB, as well as local Indigenous partners, including those that sit on your CAB, over the reporting period specific to the work of implementing, maintaining and/or improving the </t>
    </r>
    <r>
      <rPr>
        <b/>
        <sz val="12"/>
        <color rgb="FF000000"/>
        <rFont val="Arial"/>
        <family val="2"/>
      </rPr>
      <t>Coordinated Access system</t>
    </r>
    <r>
      <rPr>
        <sz val="12"/>
        <color rgb="FF000000"/>
        <rFont val="Arial"/>
        <family val="2"/>
      </rPr>
      <t>?</t>
    </r>
  </si>
  <si>
    <t>a) Has there been meaningful collaboration between the DC CE and the IH CE and IH CAB, as well as local Indigenous partners, including those that sit on your CAB, over the reporting period specific to the work of implementing, maintaining and/or improving, as well as the use of the HMIS?</t>
  </si>
  <si>
    <t>a) Has there been meaningful collaboration between the DC CE and the IH CE and IH CAB, as well as local Indigenous partners, including those that sit on your CAB, over the reporting period specific to the work of strengthening the Outcomes-Based Approach?</t>
  </si>
  <si>
    <t>Brandon (MB)</t>
  </si>
  <si>
    <t>Group 4</t>
  </si>
  <si>
    <t>Has IH funding available. 
The DC CE and IH CE are the same organization. 
The DC CAB and IH CAB are distinct groups.</t>
  </si>
  <si>
    <t>a) Has there been meaningful collaboration between the DC CE and the IH CAB, as well as local Indigenous partners, including those that sit on the DC CAB, over the reporting period specific to the work of:</t>
  </si>
  <si>
    <t>As a reminder, meaningful collaboration with the IH CAB, as well as local Indigenous partners is expected for your community.</t>
  </si>
  <si>
    <t>a) Specific to the completion of this Community Homelessness Report (CHR), did ongoing, meaningful collaboration take place with the IH CAB, as well as local Indigenous partners, including those that sit on the DC CAB?</t>
  </si>
  <si>
    <t>As a reminder, meaningful collaboration on the CHR with the IH CAB, as well as local Indigenous partners is expected for your community.</t>
  </si>
  <si>
    <r>
      <t xml:space="preserve">a) Has there been meaningful collaboration between the DC CE and the IH CAB, as well as local Indigenous partners, including those that sit on the DC CAB, over the reporting period specific to the work of implementing, maintaining and/or improving the </t>
    </r>
    <r>
      <rPr>
        <b/>
        <sz val="12"/>
        <color rgb="FF000000"/>
        <rFont val="Arial"/>
        <family val="2"/>
      </rPr>
      <t>Coordinated Access system</t>
    </r>
    <r>
      <rPr>
        <sz val="12"/>
        <color rgb="FF000000"/>
        <rFont val="Arial"/>
        <family val="2"/>
      </rPr>
      <t>?</t>
    </r>
  </si>
  <si>
    <t>a) Has there been meaningful collaboration between the DC CE and the IH CAB, as well as local Indigenous partners, including those that sit on the DC CAB, over the reporting period specific to the work of implementing, maintaining and/or improving, as well as the use of the HMIS?</t>
  </si>
  <si>
    <t>a) Has there been meaningful collaboration between the DC CE and the IH CAB, as well as local Indigenous partners, including those that sit on the DC CAB, over the reporting period specific to the work of strengthening the Outcomes-Based Approach?</t>
  </si>
  <si>
    <t>Answer Grid 2</t>
  </si>
  <si>
    <t>Brantford (ON)</t>
  </si>
  <si>
    <t>The IH CE is the Ontario Federation of Indigenous Friendship Centres (OFIFC).</t>
  </si>
  <si>
    <t>Group 5</t>
  </si>
  <si>
    <t>Has IH funding available. 
The DC CE and IH CE are distinct organizations. 
The DC CAB and IH CAB are the same group.</t>
  </si>
  <si>
    <t>a) Has there been meaningful collaboration between the DC CE and the IH CE, as well as local Indigenous partners, including those that sit on your CAB, over the reporting period specific to the work of:</t>
  </si>
  <si>
    <t>As a reminder, meaningful collaboration with the IH CE, as well as local Indigenous partners is expected for your community.</t>
  </si>
  <si>
    <t>a) Specific to the completion of this Community Homelessness Report (CHR), did ongoing, meaningful collaboration take place with the IH CE, as well as local Indigenous partners, including those that sit on your CAB, over the reporting period?</t>
  </si>
  <si>
    <t>As a reminder, meaningful collaboration on the CHR with the IH CE, as well as local Indigenous partners is expected for your community.</t>
  </si>
  <si>
    <r>
      <t xml:space="preserve">a) Has there been meaningful collaboration between the DC CE and the IH CE, as well as local Indigenous partners, including those that sit on your CAB, over the reporting period specific to the work of implementing, maintaining and/or improving the </t>
    </r>
    <r>
      <rPr>
        <b/>
        <sz val="12"/>
        <color rgb="FF000000"/>
        <rFont val="Arial"/>
        <family val="2"/>
      </rPr>
      <t>Coordinated Access system</t>
    </r>
    <r>
      <rPr>
        <sz val="12"/>
        <color rgb="FF000000"/>
        <rFont val="Arial"/>
        <family val="2"/>
      </rPr>
      <t>?</t>
    </r>
  </si>
  <si>
    <t>a) Has there been meaningful collaboration between the DC CE and the IH CE, as well as local Indigenous partners, including those that sit on your CAB, over the reporting period specific to the work of implementing, maintaining and/or improving, as well as the use of the HMIS?</t>
  </si>
  <si>
    <t>a) Has there been meaningful collaboration between the DC CE and the IH CE, as well as local Indigenous partners, including those that sit on your CAB, over the reporting period specific to the work of strengthening the Outcomes-Based Approach?</t>
  </si>
  <si>
    <t>The IH CE is Stoney Nakoda - Tsuut'ina Tribal Council (G4).</t>
  </si>
  <si>
    <t>Group 6</t>
  </si>
  <si>
    <t>Has IH funding available. 
The DC CE and IH CE are the same organization. 
The DC CAB and IH CAB are the same group.</t>
  </si>
  <si>
    <t>a) Specific to the completion of this Community Homelessness Report (CHR), did ongoing, meaningful collaboration take place with the local Indigenous partners, including those that sit on your CAB, over the reporting period?</t>
  </si>
  <si>
    <r>
      <t xml:space="preserve">a) Has there been meaningful collaboration between the DC CE and local Indigenous partners, including those that sit on your CAB, over the reporting period specific to the work of implementing, maintaining and/or improving the </t>
    </r>
    <r>
      <rPr>
        <b/>
        <sz val="12"/>
        <color rgb="FF000000"/>
        <rFont val="Arial"/>
        <family val="2"/>
      </rPr>
      <t>Coordinated Access system</t>
    </r>
    <r>
      <rPr>
        <sz val="12"/>
        <color rgb="FF000000"/>
        <rFont val="Arial"/>
        <family val="2"/>
      </rPr>
      <t>?</t>
    </r>
  </si>
  <si>
    <t>a) Has there been meaningful collaboration between the DC CE and local Indigenous partners, including those that sit on your CAB, over the reporting period specific to the work of implementing, maintaining and/or improving, as well as the use of the HMIS?</t>
  </si>
  <si>
    <t>a) Has there been meaningful collaboration between the DC CE and local Indigenous partners, including those that sit on your CAB, over the reporting period specific to the work of strengthening the Outcomes-Based Approach?</t>
  </si>
  <si>
    <t>Cape Breton (NS)</t>
  </si>
  <si>
    <t xml:space="preserve">Please select your community in CHR 3 to answer this question. </t>
  </si>
  <si>
    <t>Charlottetown and Summerside (PE)</t>
  </si>
  <si>
    <t>Chilliwack (BC)</t>
  </si>
  <si>
    <t>Cochrane District (ON)</t>
  </si>
  <si>
    <t>Cowichan Valley (BC)</t>
  </si>
  <si>
    <t>Answer Grid 3</t>
  </si>
  <si>
    <t xml:space="preserve">Dufferin County (ON) </t>
  </si>
  <si>
    <t>Durham Region (ON)</t>
  </si>
  <si>
    <t>Edmonton (AB)</t>
  </si>
  <si>
    <t>The IH CE is the Red Road Healing Society.</t>
  </si>
  <si>
    <t>Yes – Only heads of households</t>
  </si>
  <si>
    <t>Fredericton (NB)</t>
  </si>
  <si>
    <t>Grande Prairie (AB)</t>
  </si>
  <si>
    <t>Greater Sudbury (ON)</t>
  </si>
  <si>
    <t>Answer Grid 4</t>
  </si>
  <si>
    <t>Greater Vancouver (BC)</t>
  </si>
  <si>
    <t>Halifax (NS)</t>
  </si>
  <si>
    <t>Yes – includes more than chronic</t>
  </si>
  <si>
    <t>Halton Region (ON)</t>
  </si>
  <si>
    <t>No – only chronic</t>
  </si>
  <si>
    <t>Hamilton (ON)</t>
  </si>
  <si>
    <t>The IH CE is the Coalition of Hamilton Indigenous Leadership.</t>
  </si>
  <si>
    <t>Hastings County (ON)</t>
  </si>
  <si>
    <t>Iqaluit (NU)</t>
  </si>
  <si>
    <t>Kamloops (BC)</t>
  </si>
  <si>
    <t>The IH CE is Lii Michif Otipemisiwak Family &amp; Community Services.</t>
  </si>
  <si>
    <t>Answer Grid 5</t>
  </si>
  <si>
    <t>Kelowna (BC)</t>
  </si>
  <si>
    <t>The IH CE is the Ki-Low-Na Friendship Society.</t>
  </si>
  <si>
    <t>Kenora District (ON)</t>
  </si>
  <si>
    <t>Kingston (ON)</t>
  </si>
  <si>
    <t>Lambton County (ON)</t>
  </si>
  <si>
    <t>Lethbridge (AB)</t>
  </si>
  <si>
    <t>London (ON)</t>
  </si>
  <si>
    <t>Answer Grid 6</t>
  </si>
  <si>
    <t>Medicine Hat (AB)</t>
  </si>
  <si>
    <t>The IH CE is the Miywasin Friendship Centre.</t>
  </si>
  <si>
    <t>Moncton (NB)</t>
  </si>
  <si>
    <t>Nanaimo (BC)</t>
  </si>
  <si>
    <t>Nelson (BC)</t>
  </si>
  <si>
    <t>Niagara Region (ON)</t>
  </si>
  <si>
    <t>Nipissing District (ON)</t>
  </si>
  <si>
    <t>Ottawa (ON)</t>
  </si>
  <si>
    <t>Answer Grid 7</t>
  </si>
  <si>
    <t>Peel Region (ON)</t>
  </si>
  <si>
    <t>Peterborough County (ON)</t>
  </si>
  <si>
    <t>Prince Albert (SK)</t>
  </si>
  <si>
    <t>Prince George (BC)</t>
  </si>
  <si>
    <t>Undecided</t>
  </si>
  <si>
    <t>Red Deer (AB)</t>
  </si>
  <si>
    <t>Regina (SK)</t>
  </si>
  <si>
    <t>Saint John (NB)</t>
  </si>
  <si>
    <t>Answer Grid 8</t>
  </si>
  <si>
    <t>Saskatoon (SK)</t>
  </si>
  <si>
    <t>Sault Ste. Marie (ON)</t>
  </si>
  <si>
    <t>Simcoe County (ON)</t>
  </si>
  <si>
    <t>St. John's (NL)</t>
  </si>
  <si>
    <t>Not applicable – Do not have a List yet</t>
  </si>
  <si>
    <t>Thompson (MB)</t>
  </si>
  <si>
    <t>Thunder Bay District (ON)</t>
  </si>
  <si>
    <t>The IH CE is the Thunder Bay Indigenous Friendship Centre.</t>
  </si>
  <si>
    <t>Toronto (ON)</t>
  </si>
  <si>
    <t>The IH CE is the Aboriginal Labour Force Development Circle.</t>
  </si>
  <si>
    <t>Answer Grid 9</t>
  </si>
  <si>
    <t>Victoria (BC)</t>
  </si>
  <si>
    <t>The IH CE is the Victoria Native Friendship Centre.</t>
  </si>
  <si>
    <t>Waterloo Region (ON)</t>
  </si>
  <si>
    <t>Yes – DC and IH funding streams co-exist</t>
  </si>
  <si>
    <t>Wellington County (ON)</t>
  </si>
  <si>
    <t>No – only DC funding is available</t>
  </si>
  <si>
    <t>Whitehorse (YT)</t>
  </si>
  <si>
    <t>Not applicable – community is not a DC</t>
  </si>
  <si>
    <t>Windsor-Essex County (ON)</t>
  </si>
  <si>
    <t>Winnipeg (MB)</t>
  </si>
  <si>
    <t>Wood Buffalo (AB)</t>
  </si>
  <si>
    <t>Answer Grid 10</t>
  </si>
  <si>
    <t>Yellowknife (NT)</t>
  </si>
  <si>
    <t>York Region (ON)</t>
  </si>
  <si>
    <t>As soon as new information is available</t>
  </si>
  <si>
    <t>Daily</t>
  </si>
  <si>
    <t>Weekly</t>
  </si>
  <si>
    <t>Monthly</t>
  </si>
  <si>
    <t>Other (please define)</t>
  </si>
  <si>
    <t>Answer Grid 11</t>
  </si>
  <si>
    <t>No – there is a waiting period before people are added</t>
  </si>
  <si>
    <t>Answer Grid 12</t>
  </si>
  <si>
    <t>Not Applicable – all service providers already actively use the same HMIS</t>
  </si>
  <si>
    <t>Answer Grid 13</t>
  </si>
  <si>
    <t>Answer Grid 14</t>
  </si>
  <si>
    <t>Yes, HIFIS</t>
  </si>
  <si>
    <t>Yes, other HMIS</t>
  </si>
  <si>
    <t>Answer Grid 15</t>
  </si>
  <si>
    <t>HIFIS</t>
  </si>
  <si>
    <t>Other HMIS</t>
  </si>
  <si>
    <t>Excel</t>
  </si>
  <si>
    <t>Other database</t>
  </si>
  <si>
    <t>Answer Grid 16</t>
  </si>
  <si>
    <t>Answer Grid 17</t>
  </si>
  <si>
    <t>90 days</t>
  </si>
  <si>
    <t>More than 90 days</t>
  </si>
  <si>
    <t>Less than 90 days</t>
  </si>
  <si>
    <t>Answer Grid 18</t>
  </si>
  <si>
    <t>Complete</t>
  </si>
  <si>
    <t>Somewhat complete</t>
  </si>
  <si>
    <t>Not at all complete</t>
  </si>
  <si>
    <t>Answer Grid 19</t>
  </si>
  <si>
    <t>Data entry happens immediately</t>
  </si>
  <si>
    <t>Within 24 hours</t>
  </si>
  <si>
    <t>Within a week</t>
  </si>
  <si>
    <t>Within a month</t>
  </si>
  <si>
    <t>Answer Grid 20</t>
  </si>
  <si>
    <t>Somewhat</t>
  </si>
  <si>
    <t>Answer Grid 21</t>
  </si>
  <si>
    <t>Yes, we regularly used data to inform actions</t>
  </si>
  <si>
    <t>Somewhat, we sometimes used data to inform actions</t>
  </si>
  <si>
    <t>No, we don’t use data to inform actions yet</t>
  </si>
  <si>
    <t>Answer Grid 22</t>
  </si>
  <si>
    <t>Answer Grid 23</t>
  </si>
  <si>
    <t>HIFIS: "Community Outcomes" report</t>
  </si>
  <si>
    <t>Other HMIS: Report equivalent to "Community Outcomes" report in HIFIS</t>
  </si>
  <si>
    <t>HIFIS: Custom report</t>
  </si>
  <si>
    <t>HIFIS: CAEH Monthly Inflow/Outflow report</t>
  </si>
  <si>
    <t>Other process/tool</t>
  </si>
  <si>
    <t>Answer Grid 24</t>
  </si>
  <si>
    <t>Yes, some of the data has changed</t>
  </si>
  <si>
    <t>No, none of the data has changed</t>
  </si>
  <si>
    <t>Not applicable – Data had not been reported for this Outcome in the previous CHR</t>
  </si>
  <si>
    <t>Answer Grid 25</t>
  </si>
  <si>
    <t>Yes, the target has changed</t>
  </si>
  <si>
    <t>No, the target has not changed</t>
  </si>
  <si>
    <t>Not applicable – A target was not set for this Outcome in the previous CHR</t>
  </si>
  <si>
    <t>Answer Grid 26</t>
  </si>
  <si>
    <t>Yes, N/A was used for one or more data point</t>
  </si>
  <si>
    <t>No, N/A was not used for one or more data point</t>
  </si>
  <si>
    <t>Answer Grid 27</t>
  </si>
  <si>
    <t>Answer Grid 28</t>
  </si>
  <si>
    <t>Answer Grid 29</t>
  </si>
  <si>
    <t>Answer Grid 30</t>
  </si>
  <si>
    <t>Answer Grid 31</t>
  </si>
  <si>
    <t>Answer Grid 32</t>
  </si>
  <si>
    <t>Not applicable – the province/territory has signed an Agreement with HICC</t>
  </si>
  <si>
    <t>Answer Grid 33</t>
  </si>
  <si>
    <t>Not yet – Monthly only</t>
  </si>
  <si>
    <t>Not yet – Annual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</si>
</sst>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Calibri"/>
      <family val="2"/>
      <scheme val="minor"/>
    </font>
    <font>
      <sz val="11"/>
      <color theme="1"/>
      <name val="Arial"/>
      <family val="2"/>
    </font>
    <font>
      <b/>
      <sz val="16"/>
      <color theme="1"/>
      <name val="Arial"/>
      <family val="2"/>
    </font>
    <font>
      <b/>
      <sz val="14"/>
      <color theme="1"/>
      <name val="Arial"/>
      <family val="2"/>
    </font>
    <font>
      <sz val="12"/>
      <color theme="1"/>
      <name val="Arial"/>
      <family val="2"/>
    </font>
    <font>
      <b/>
      <sz val="12"/>
      <color theme="1"/>
      <name val="Arial"/>
      <family val="2"/>
    </font>
    <font>
      <sz val="12"/>
      <name val="Arial"/>
      <family val="2"/>
    </font>
    <font>
      <b/>
      <sz val="12"/>
      <color theme="0"/>
      <name val="Arial"/>
      <family val="2"/>
    </font>
    <font>
      <sz val="12"/>
      <color rgb="FFFF0000"/>
      <name val="Arial"/>
      <family val="2"/>
    </font>
    <font>
      <b/>
      <sz val="12"/>
      <name val="Arial"/>
      <family val="2"/>
    </font>
    <font>
      <b/>
      <sz val="12"/>
      <color rgb="FFFF0000"/>
      <name val="Arial"/>
      <family val="2"/>
    </font>
    <font>
      <sz val="11"/>
      <color rgb="FFFF0000"/>
      <name val="Calibri"/>
      <family val="2"/>
      <scheme val="minor"/>
    </font>
    <font>
      <b/>
      <sz val="16"/>
      <color rgb="FFFF0000"/>
      <name val="Arial"/>
      <family val="2"/>
    </font>
    <font>
      <sz val="11"/>
      <color theme="1"/>
      <name val="Calibri"/>
      <family val="2"/>
      <scheme val="minor"/>
    </font>
    <font>
      <sz val="8"/>
      <name val="Calibri"/>
      <family val="2"/>
      <scheme val="minor"/>
    </font>
    <font>
      <sz val="12"/>
      <color theme="1"/>
      <name val="Calibri"/>
      <family val="2"/>
      <scheme val="minor"/>
    </font>
    <font>
      <sz val="12"/>
      <name val="Calibri"/>
      <family val="2"/>
      <scheme val="minor"/>
    </font>
    <font>
      <sz val="14"/>
      <color theme="1"/>
      <name val="Calibri"/>
      <family val="2"/>
      <scheme val="minor"/>
    </font>
    <font>
      <b/>
      <sz val="14"/>
      <name val="Arial"/>
      <family val="2"/>
    </font>
    <font>
      <sz val="14"/>
      <name val="Arial"/>
      <family val="2"/>
    </font>
    <font>
      <sz val="12"/>
      <color theme="0" tint="-0.499984740745262"/>
      <name val="Arial"/>
      <family val="2"/>
    </font>
    <font>
      <b/>
      <sz val="12"/>
      <color theme="0" tint="-0.499984740745262"/>
      <name val="Arial"/>
      <family val="2"/>
    </font>
    <font>
      <b/>
      <i/>
      <sz val="12"/>
      <name val="Arial"/>
      <family val="2"/>
    </font>
    <font>
      <b/>
      <u/>
      <sz val="12"/>
      <name val="Arial"/>
      <family val="2"/>
    </font>
    <font>
      <i/>
      <sz val="12"/>
      <name val="Arial"/>
      <family val="2"/>
    </font>
    <font>
      <b/>
      <sz val="14"/>
      <color theme="0"/>
      <name val="Arial"/>
      <family val="2"/>
    </font>
    <font>
      <sz val="12"/>
      <color rgb="FF808080"/>
      <name val="Arial"/>
      <family val="2"/>
    </font>
    <font>
      <b/>
      <sz val="12"/>
      <color rgb="FF000000"/>
      <name val="Arial"/>
      <family val="2"/>
    </font>
    <font>
      <sz val="12"/>
      <color rgb="FF000000"/>
      <name val="Arial"/>
      <family val="2"/>
    </font>
    <font>
      <sz val="14"/>
      <color theme="1"/>
      <name val="Arial"/>
      <family val="2"/>
    </font>
    <font>
      <sz val="12"/>
      <name val="Wingdings"/>
      <charset val="2"/>
    </font>
    <font>
      <sz val="10"/>
      <color theme="0" tint="-0.499984740745262"/>
      <name val="Wingdings"/>
      <charset val="2"/>
    </font>
    <font>
      <sz val="12"/>
      <color theme="0" tint="-0.499984740745262"/>
      <name val="Wingdings"/>
      <charset val="2"/>
    </font>
    <font>
      <b/>
      <sz val="12"/>
      <color rgb="FFE2EDDF"/>
      <name val="Arial"/>
      <family val="2"/>
    </font>
    <font>
      <sz val="12"/>
      <color theme="1"/>
      <name val="Wingdings"/>
      <charset val="2"/>
    </font>
    <font>
      <sz val="8"/>
      <name val="Wingdings"/>
      <charset val="2"/>
    </font>
    <font>
      <u/>
      <sz val="12"/>
      <name val="Arial"/>
      <family val="2"/>
    </font>
    <font>
      <u/>
      <sz val="11"/>
      <color theme="10"/>
      <name val="Calibri"/>
      <family val="2"/>
      <scheme val="minor"/>
    </font>
    <font>
      <u/>
      <sz val="14"/>
      <color theme="10"/>
      <name val="Arial"/>
      <family val="2"/>
    </font>
    <font>
      <sz val="10"/>
      <name val="Wingdings"/>
      <charset val="2"/>
    </font>
    <font>
      <u/>
      <sz val="12"/>
      <color theme="1"/>
      <name val="Arial"/>
      <family val="2"/>
    </font>
    <font>
      <sz val="12"/>
      <name val="Arial"/>
      <family val="2"/>
      <charset val="2"/>
    </font>
    <font>
      <u/>
      <sz val="12"/>
      <color theme="0" tint="-0.499984740745262"/>
      <name val="Arial"/>
      <family val="2"/>
    </font>
    <font>
      <b/>
      <u/>
      <sz val="12"/>
      <color theme="0" tint="-0.499984740745262"/>
      <name val="Arial"/>
      <family val="2"/>
    </font>
    <font>
      <u/>
      <sz val="14"/>
      <color theme="1"/>
      <name val="Arial"/>
      <family val="2"/>
    </font>
    <font>
      <u/>
      <sz val="12"/>
      <color rgb="FF0070C0"/>
      <name val="Arial"/>
      <family val="2"/>
    </font>
    <font>
      <sz val="9"/>
      <name val="Wingdings"/>
      <charset val="2"/>
    </font>
    <font>
      <b/>
      <sz val="13"/>
      <name val="Arial"/>
      <family val="2"/>
    </font>
    <font>
      <b/>
      <u/>
      <sz val="13"/>
      <name val="Arial"/>
      <family val="2"/>
    </font>
    <font>
      <u/>
      <sz val="12"/>
      <color rgb="FF0000FF"/>
      <name val="Arial"/>
      <family val="2"/>
    </font>
    <font>
      <sz val="10"/>
      <name val="Arial"/>
      <family val="2"/>
    </font>
    <font>
      <u/>
      <sz val="12"/>
      <color theme="10"/>
      <name val="Arial"/>
      <family val="2"/>
    </font>
    <font>
      <i/>
      <sz val="12"/>
      <color theme="1"/>
      <name val="Arial"/>
      <family val="2"/>
    </font>
    <font>
      <b/>
      <sz val="11"/>
      <color theme="1"/>
      <name val="Arial"/>
      <family val="2"/>
    </font>
    <font>
      <b/>
      <sz val="9"/>
      <color indexed="81"/>
      <name val="Tahoma"/>
      <family val="2"/>
    </font>
  </fonts>
  <fills count="15">
    <fill>
      <patternFill patternType="none"/>
    </fill>
    <fill>
      <patternFill patternType="gray125"/>
    </fill>
    <fill>
      <patternFill patternType="solid">
        <fgColor rgb="FFBBD2B5"/>
        <bgColor indexed="64"/>
      </patternFill>
    </fill>
    <fill>
      <patternFill patternType="solid">
        <fgColor rgb="FF1D898B"/>
        <bgColor indexed="64"/>
      </patternFill>
    </fill>
    <fill>
      <patternFill patternType="solid">
        <fgColor rgb="FFE2EDDF"/>
        <bgColor indexed="64"/>
      </patternFill>
    </fill>
    <fill>
      <patternFill patternType="solid">
        <fgColor theme="0"/>
        <bgColor indexed="64"/>
      </patternFill>
    </fill>
    <fill>
      <patternFill patternType="solid">
        <fgColor rgb="FFDACCEA"/>
        <bgColor indexed="64"/>
      </patternFill>
    </fill>
    <fill>
      <patternFill patternType="solid">
        <fgColor theme="0" tint="-4.9989318521683403E-2"/>
        <bgColor indexed="64"/>
      </patternFill>
    </fill>
    <fill>
      <patternFill patternType="solid">
        <fgColor theme="2"/>
        <bgColor indexed="64"/>
      </patternFill>
    </fill>
    <fill>
      <patternFill patternType="solid">
        <fgColor theme="0" tint="-0.499984740745262"/>
        <bgColor indexed="64"/>
      </patternFill>
    </fill>
    <fill>
      <patternFill patternType="solid">
        <fgColor theme="1"/>
        <bgColor indexed="64"/>
      </patternFill>
    </fill>
    <fill>
      <patternFill patternType="solid">
        <fgColor rgb="FFFFDDDD"/>
        <bgColor indexed="64"/>
      </patternFill>
    </fill>
    <fill>
      <patternFill patternType="solid">
        <fgColor rgb="FF740000"/>
        <bgColor indexed="64"/>
      </patternFill>
    </fill>
    <fill>
      <patternFill patternType="solid">
        <fgColor rgb="FF000000"/>
        <bgColor indexed="64"/>
      </patternFill>
    </fill>
    <fill>
      <patternFill patternType="solid">
        <fgColor rgb="FFFFFFFF"/>
        <bgColor rgb="FFFFFFFF"/>
      </patternFill>
    </fill>
  </fills>
  <borders count="81">
    <border>
      <left/>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bottom style="medium">
        <color indexed="64"/>
      </bottom>
      <diagonal/>
    </border>
    <border>
      <left/>
      <right style="thin">
        <color indexed="64"/>
      </right>
      <top/>
      <bottom style="medium">
        <color indexed="64"/>
      </bottom>
      <diagonal/>
    </border>
    <border>
      <left/>
      <right style="thin">
        <color indexed="64"/>
      </right>
      <top style="dashDot">
        <color indexed="64"/>
      </top>
      <bottom style="thin">
        <color indexed="64"/>
      </bottom>
      <diagonal/>
    </border>
    <border>
      <left/>
      <right/>
      <top style="dashDot">
        <color indexed="64"/>
      </top>
      <bottom/>
      <diagonal/>
    </border>
    <border>
      <left/>
      <right style="thin">
        <color indexed="64"/>
      </right>
      <top style="dashDot">
        <color indexed="64"/>
      </top>
      <bottom/>
      <diagonal/>
    </border>
    <border>
      <left/>
      <right style="thin">
        <color indexed="64"/>
      </right>
      <top style="dashDot">
        <color indexed="64"/>
      </top>
      <bottom style="dashDot">
        <color indexed="64"/>
      </bottom>
      <diagonal/>
    </border>
    <border>
      <left/>
      <right/>
      <top style="dashDot">
        <color indexed="64"/>
      </top>
      <bottom style="dashDot">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dashDot">
        <color indexed="64"/>
      </bottom>
      <diagonal/>
    </border>
    <border>
      <left/>
      <right/>
      <top/>
      <bottom style="dashDot">
        <color indexed="64"/>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dashDot">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dashDot">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medium">
        <color indexed="64"/>
      </right>
      <top/>
      <bottom style="thin">
        <color indexed="64"/>
      </bottom>
      <diagonal/>
    </border>
  </borders>
  <cellStyleXfs count="3">
    <xf numFmtId="0" fontId="0" fillId="0" borderId="0"/>
    <xf numFmtId="9" fontId="13" fillId="0" borderId="0" applyFont="0" applyFill="0" applyBorder="0" applyAlignment="0" applyProtection="0"/>
    <xf numFmtId="0" fontId="37" fillId="0" borderId="0" applyNumberFormat="0" applyFill="0" applyBorder="0" applyAlignment="0" applyProtection="0"/>
  </cellStyleXfs>
  <cellXfs count="497">
    <xf numFmtId="0" fontId="0" fillId="0" borderId="0" xfId="0"/>
    <xf numFmtId="0" fontId="4" fillId="0" borderId="0" xfId="0" applyFont="1"/>
    <xf numFmtId="0" fontId="4" fillId="0" borderId="0" xfId="0" applyFont="1" applyAlignment="1">
      <alignment vertical="center"/>
    </xf>
    <xf numFmtId="0" fontId="4" fillId="0" borderId="0" xfId="0" applyFont="1" applyAlignment="1">
      <alignment horizontal="center" vertical="center"/>
    </xf>
    <xf numFmtId="0" fontId="2" fillId="0" borderId="0" xfId="0" applyFont="1" applyAlignment="1" applyProtection="1">
      <alignment horizontal="center" vertical="center"/>
      <protection locked="0"/>
    </xf>
    <xf numFmtId="49" fontId="4" fillId="0" borderId="0" xfId="0" applyNumberFormat="1" applyFont="1" applyAlignment="1">
      <alignment horizontal="left" vertical="top"/>
    </xf>
    <xf numFmtId="49" fontId="4" fillId="0" borderId="0" xfId="0" applyNumberFormat="1" applyFont="1" applyAlignment="1">
      <alignment vertical="top"/>
    </xf>
    <xf numFmtId="0" fontId="5" fillId="0" borderId="0" xfId="0" applyFont="1" applyAlignment="1">
      <alignment vertical="center"/>
    </xf>
    <xf numFmtId="0" fontId="5" fillId="4" borderId="3" xfId="0" applyFont="1" applyFill="1" applyBorder="1" applyAlignment="1">
      <alignment horizontal="center" vertical="center"/>
    </xf>
    <xf numFmtId="0" fontId="5" fillId="0" borderId="0" xfId="0" applyFont="1" applyAlignment="1">
      <alignment vertical="center" wrapText="1"/>
    </xf>
    <xf numFmtId="0" fontId="8" fillId="0" borderId="0" xfId="0" applyFont="1" applyAlignment="1">
      <alignment wrapText="1"/>
    </xf>
    <xf numFmtId="0" fontId="4" fillId="0" borderId="0" xfId="0" applyFont="1" applyAlignment="1">
      <alignment wrapText="1"/>
    </xf>
    <xf numFmtId="49" fontId="4" fillId="0" borderId="3" xfId="0" applyNumberFormat="1" applyFont="1" applyBorder="1" applyAlignment="1">
      <alignment wrapText="1"/>
    </xf>
    <xf numFmtId="0" fontId="4" fillId="0" borderId="3" xfId="0" applyFont="1" applyBorder="1" applyAlignment="1">
      <alignment horizontal="center" vertical="center" wrapText="1"/>
    </xf>
    <xf numFmtId="0" fontId="4" fillId="0" borderId="0" xfId="0" applyFont="1" applyAlignment="1">
      <alignment vertical="center" wrapText="1"/>
    </xf>
    <xf numFmtId="9" fontId="4" fillId="0" borderId="3" xfId="1" applyFont="1" applyBorder="1" applyAlignment="1">
      <alignment horizontal="center" vertical="center" wrapText="1"/>
    </xf>
    <xf numFmtId="0" fontId="8" fillId="0" borderId="0" xfId="0" applyFont="1"/>
    <xf numFmtId="0" fontId="4" fillId="0" borderId="0" xfId="0" applyFont="1" applyAlignment="1">
      <alignment horizontal="center" vertical="center" wrapText="1"/>
    </xf>
    <xf numFmtId="49" fontId="4" fillId="0" borderId="3" xfId="0" applyNumberFormat="1" applyFont="1" applyBorder="1" applyAlignment="1">
      <alignment horizontal="center" vertical="center" wrapText="1"/>
    </xf>
    <xf numFmtId="49" fontId="4" fillId="4" borderId="3" xfId="0" applyNumberFormat="1" applyFont="1" applyFill="1" applyBorder="1" applyAlignment="1">
      <alignment horizontal="center" vertical="center" wrapText="1"/>
    </xf>
    <xf numFmtId="0" fontId="1" fillId="0" borderId="0" xfId="0" applyFont="1" applyAlignment="1">
      <alignment vertical="center"/>
    </xf>
    <xf numFmtId="0" fontId="0" fillId="0" borderId="0" xfId="0" applyAlignme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12" fillId="0" borderId="0" xfId="0" applyFont="1" applyAlignment="1">
      <alignment horizontal="center" vertical="center" wrapText="1"/>
    </xf>
    <xf numFmtId="0" fontId="1" fillId="0" borderId="0" xfId="0" applyFont="1"/>
    <xf numFmtId="0" fontId="4" fillId="0" borderId="0" xfId="0" applyFont="1" applyAlignment="1">
      <alignment horizontal="left" vertical="center" wrapText="1"/>
    </xf>
    <xf numFmtId="0" fontId="4" fillId="0" borderId="3" xfId="0" applyFont="1" applyBorder="1" applyAlignment="1">
      <alignment vertical="center" wrapText="1"/>
    </xf>
    <xf numFmtId="0" fontId="5" fillId="4" borderId="24"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6" fillId="0" borderId="0" xfId="0" applyFont="1" applyAlignment="1">
      <alignment vertical="center" wrapText="1"/>
    </xf>
    <xf numFmtId="0" fontId="6" fillId="0" borderId="0" xfId="0" applyFont="1" applyAlignment="1">
      <alignment wrapText="1"/>
    </xf>
    <xf numFmtId="0" fontId="8" fillId="0" borderId="0" xfId="0" applyFont="1" applyAlignment="1">
      <alignment horizontal="left" vertical="center"/>
    </xf>
    <xf numFmtId="0" fontId="5" fillId="0" borderId="0" xfId="0" applyFont="1" applyAlignment="1">
      <alignment horizontal="left" vertical="center"/>
    </xf>
    <xf numFmtId="0" fontId="4" fillId="0" borderId="0" xfId="0" applyFont="1" applyAlignment="1">
      <alignment horizontal="left" vertical="center"/>
    </xf>
    <xf numFmtId="0" fontId="27" fillId="0" borderId="3" xfId="0" applyFont="1" applyBorder="1" applyAlignment="1">
      <alignment horizontal="center" vertical="center" wrapText="1"/>
    </xf>
    <xf numFmtId="0" fontId="28" fillId="0" borderId="3" xfId="0" applyFont="1" applyBorder="1" applyAlignment="1">
      <alignment vertical="center" wrapText="1"/>
    </xf>
    <xf numFmtId="0" fontId="29" fillId="0" borderId="0" xfId="0" applyFont="1"/>
    <xf numFmtId="0" fontId="28" fillId="0" borderId="3" xfId="0" applyFont="1" applyBorder="1" applyAlignment="1">
      <alignment horizontal="center" vertical="center" wrapText="1"/>
    </xf>
    <xf numFmtId="0" fontId="5"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wrapText="1"/>
    </xf>
    <xf numFmtId="0" fontId="30" fillId="4" borderId="0" xfId="0" applyFont="1" applyFill="1" applyAlignment="1">
      <alignment horizontal="right" vertical="center" wrapText="1"/>
    </xf>
    <xf numFmtId="0" fontId="20" fillId="9" borderId="0" xfId="0" applyFont="1" applyFill="1" applyAlignment="1">
      <alignment vertical="center" wrapText="1"/>
    </xf>
    <xf numFmtId="0" fontId="32" fillId="9" borderId="0" xfId="0" applyFont="1" applyFill="1" applyAlignment="1">
      <alignment horizontal="right" vertical="center" wrapText="1"/>
    </xf>
    <xf numFmtId="0" fontId="20" fillId="9" borderId="8" xfId="0" applyFont="1" applyFill="1" applyBorder="1" applyAlignment="1">
      <alignment vertical="center" wrapText="1"/>
    </xf>
    <xf numFmtId="0" fontId="31" fillId="9" borderId="0" xfId="0" applyFont="1" applyFill="1" applyAlignment="1">
      <alignment horizontal="right" vertical="center" wrapText="1"/>
    </xf>
    <xf numFmtId="0" fontId="20" fillId="9" borderId="1" xfId="0" applyFont="1" applyFill="1" applyBorder="1" applyAlignment="1">
      <alignment vertical="center" wrapText="1"/>
    </xf>
    <xf numFmtId="0" fontId="20" fillId="9" borderId="48" xfId="0" applyFont="1" applyFill="1" applyBorder="1" applyAlignment="1">
      <alignment vertical="center" wrapText="1"/>
    </xf>
    <xf numFmtId="0" fontId="20" fillId="9" borderId="51" xfId="0" applyFont="1" applyFill="1" applyBorder="1" applyAlignment="1">
      <alignment vertical="center" wrapText="1"/>
    </xf>
    <xf numFmtId="49" fontId="4" fillId="4" borderId="35" xfId="0" applyNumberFormat="1" applyFont="1" applyFill="1" applyBorder="1" applyAlignment="1">
      <alignment horizontal="left" vertical="top"/>
    </xf>
    <xf numFmtId="49" fontId="4" fillId="4" borderId="22" xfId="0" applyNumberFormat="1" applyFont="1" applyFill="1" applyBorder="1" applyAlignment="1">
      <alignment horizontal="left" vertical="top"/>
    </xf>
    <xf numFmtId="49" fontId="4" fillId="4" borderId="27" xfId="0" applyNumberFormat="1" applyFont="1" applyFill="1" applyBorder="1" applyAlignment="1">
      <alignment horizontal="left" vertical="top"/>
    </xf>
    <xf numFmtId="49" fontId="4" fillId="4" borderId="14" xfId="0" applyNumberFormat="1" applyFont="1" applyFill="1" applyBorder="1" applyAlignment="1">
      <alignment vertical="top"/>
    </xf>
    <xf numFmtId="0" fontId="4" fillId="4" borderId="35" xfId="0" applyFont="1" applyFill="1" applyBorder="1" applyAlignment="1">
      <alignment horizontal="left" vertical="top"/>
    </xf>
    <xf numFmtId="0" fontId="6" fillId="4" borderId="35" xfId="0" applyFont="1" applyFill="1" applyBorder="1" applyAlignment="1">
      <alignment horizontal="left" vertical="top" wrapText="1"/>
    </xf>
    <xf numFmtId="0" fontId="34" fillId="4" borderId="0" xfId="0" applyFont="1" applyFill="1" applyAlignment="1">
      <alignment horizontal="right" vertical="center" wrapText="1"/>
    </xf>
    <xf numFmtId="0" fontId="34" fillId="4" borderId="46" xfId="0" applyFont="1" applyFill="1" applyBorder="1" applyAlignment="1">
      <alignment horizontal="right" vertical="center" wrapText="1"/>
    </xf>
    <xf numFmtId="0" fontId="4" fillId="4" borderId="22" xfId="0" applyFont="1" applyFill="1" applyBorder="1" applyAlignment="1">
      <alignment horizontal="left" vertical="top"/>
    </xf>
    <xf numFmtId="0" fontId="4" fillId="4" borderId="35" xfId="0" applyFont="1" applyFill="1" applyBorder="1" applyAlignment="1">
      <alignment horizontal="left" vertical="top" wrapText="1"/>
    </xf>
    <xf numFmtId="0" fontId="6" fillId="4" borderId="25" xfId="0" applyFont="1" applyFill="1" applyBorder="1" applyAlignment="1">
      <alignment horizontal="left" vertical="top" wrapText="1"/>
    </xf>
    <xf numFmtId="0" fontId="6" fillId="4" borderId="22" xfId="0" applyFont="1" applyFill="1" applyBorder="1" applyAlignment="1">
      <alignment horizontal="left" vertical="top" wrapText="1"/>
    </xf>
    <xf numFmtId="0" fontId="35" fillId="4" borderId="0" xfId="0" applyFont="1" applyFill="1" applyAlignment="1">
      <alignment horizontal="right" vertical="center" wrapText="1"/>
    </xf>
    <xf numFmtId="0" fontId="6" fillId="6" borderId="24" xfId="0" applyFont="1" applyFill="1" applyBorder="1" applyAlignment="1" applyProtection="1">
      <alignment horizontal="center" vertical="center" wrapText="1"/>
      <protection locked="0"/>
    </xf>
    <xf numFmtId="0" fontId="5" fillId="0" borderId="0" xfId="0" applyFont="1" applyAlignment="1">
      <alignment wrapText="1"/>
    </xf>
    <xf numFmtId="0" fontId="6" fillId="4" borderId="56" xfId="0" applyFont="1" applyFill="1" applyBorder="1" applyAlignment="1">
      <alignment horizontal="left" vertical="top" wrapText="1"/>
    </xf>
    <xf numFmtId="49" fontId="6" fillId="4" borderId="25" xfId="0" applyNumberFormat="1" applyFont="1" applyFill="1" applyBorder="1" applyAlignment="1">
      <alignment horizontal="left" vertical="top" wrapText="1"/>
    </xf>
    <xf numFmtId="0" fontId="6" fillId="4" borderId="27" xfId="0" applyFont="1" applyFill="1" applyBorder="1" applyAlignment="1">
      <alignment horizontal="left" vertical="top" wrapText="1"/>
    </xf>
    <xf numFmtId="49" fontId="4" fillId="0" borderId="0" xfId="0" applyNumberFormat="1" applyFont="1" applyAlignment="1">
      <alignment horizontal="left" vertical="center"/>
    </xf>
    <xf numFmtId="0" fontId="5" fillId="2" borderId="17" xfId="0" applyFont="1" applyFill="1" applyBorder="1" applyAlignment="1">
      <alignment vertical="center" wrapText="1"/>
    </xf>
    <xf numFmtId="0" fontId="4" fillId="0" borderId="3" xfId="0" applyFont="1" applyBorder="1" applyAlignment="1">
      <alignment vertical="center"/>
    </xf>
    <xf numFmtId="0" fontId="9" fillId="0" borderId="0" xfId="0" applyFont="1" applyAlignment="1">
      <alignment horizontal="center" vertical="center" wrapText="1"/>
    </xf>
    <xf numFmtId="0" fontId="6" fillId="4" borderId="59" xfId="0" applyFont="1" applyFill="1" applyBorder="1" applyAlignment="1">
      <alignment vertical="top" wrapText="1"/>
    </xf>
    <xf numFmtId="0" fontId="20" fillId="9" borderId="24" xfId="0" applyFont="1" applyFill="1" applyBorder="1" applyAlignment="1" applyProtection="1">
      <alignment horizontal="center" vertical="center" wrapText="1"/>
      <protection locked="0"/>
    </xf>
    <xf numFmtId="0" fontId="20" fillId="9" borderId="54" xfId="0" applyFont="1" applyFill="1" applyBorder="1" applyAlignment="1" applyProtection="1">
      <alignment horizontal="center" vertical="center" wrapText="1"/>
      <protection locked="0"/>
    </xf>
    <xf numFmtId="0" fontId="0" fillId="0" borderId="0" xfId="0" applyAlignment="1">
      <alignment wrapText="1"/>
    </xf>
    <xf numFmtId="0" fontId="0" fillId="4" borderId="59" xfId="0" applyFill="1" applyBorder="1" applyAlignment="1">
      <alignment wrapText="1"/>
    </xf>
    <xf numFmtId="0" fontId="16" fillId="0" borderId="0" xfId="0" applyFont="1" applyAlignment="1">
      <alignment wrapText="1"/>
    </xf>
    <xf numFmtId="0" fontId="8" fillId="4" borderId="22" xfId="0" applyFont="1" applyFill="1" applyBorder="1" applyAlignment="1">
      <alignment vertical="top" wrapText="1"/>
    </xf>
    <xf numFmtId="0" fontId="8" fillId="4" borderId="27" xfId="0" applyFont="1" applyFill="1" applyBorder="1" applyAlignment="1">
      <alignment vertical="top" wrapText="1"/>
    </xf>
    <xf numFmtId="0" fontId="0" fillId="0" borderId="0" xfId="0" applyAlignment="1">
      <alignment horizontal="left" wrapText="1"/>
    </xf>
    <xf numFmtId="0" fontId="20" fillId="9" borderId="0" xfId="0" applyFont="1" applyFill="1" applyAlignment="1">
      <alignment horizontal="left" vertical="center" wrapText="1"/>
    </xf>
    <xf numFmtId="0" fontId="8" fillId="0" borderId="0" xfId="0" applyFont="1" applyAlignment="1">
      <alignment vertical="top" wrapText="1"/>
    </xf>
    <xf numFmtId="0" fontId="8" fillId="0" borderId="2" xfId="0" applyFont="1" applyBorder="1" applyAlignment="1">
      <alignment vertical="top" wrapText="1"/>
    </xf>
    <xf numFmtId="0" fontId="9" fillId="0" borderId="0" xfId="0" applyFont="1" applyAlignment="1">
      <alignment vertical="center" wrapText="1"/>
    </xf>
    <xf numFmtId="49" fontId="6" fillId="4" borderId="22" xfId="0" applyNumberFormat="1" applyFont="1" applyFill="1" applyBorder="1" applyAlignment="1">
      <alignment horizontal="left" vertical="top" wrapText="1"/>
    </xf>
    <xf numFmtId="0" fontId="11" fillId="0" borderId="0" xfId="0" applyFont="1" applyAlignment="1">
      <alignment wrapText="1"/>
    </xf>
    <xf numFmtId="49" fontId="6" fillId="0" borderId="0" xfId="0" applyNumberFormat="1" applyFont="1" applyAlignment="1">
      <alignment horizontal="left" vertical="top" wrapText="1"/>
    </xf>
    <xf numFmtId="0" fontId="6" fillId="0" borderId="3" xfId="0" applyFont="1" applyBorder="1" applyAlignment="1" applyProtection="1">
      <alignment horizontal="center" vertical="center" wrapText="1"/>
      <protection locked="0"/>
    </xf>
    <xf numFmtId="0" fontId="26" fillId="9" borderId="3" xfId="0" applyFont="1" applyFill="1" applyBorder="1" applyAlignment="1">
      <alignment horizontal="center" vertical="center" wrapText="1"/>
    </xf>
    <xf numFmtId="0" fontId="6" fillId="0" borderId="24" xfId="0" applyFont="1" applyBorder="1" applyAlignment="1" applyProtection="1">
      <alignment horizontal="center" vertical="center" wrapText="1"/>
      <protection locked="0"/>
    </xf>
    <xf numFmtId="49" fontId="6" fillId="0" borderId="22" xfId="0" applyNumberFormat="1" applyFont="1" applyBorder="1" applyAlignment="1">
      <alignment horizontal="left" vertical="center" wrapText="1"/>
    </xf>
    <xf numFmtId="0" fontId="4" fillId="0" borderId="23" xfId="0" applyFont="1" applyBorder="1" applyAlignment="1">
      <alignment vertical="center" wrapText="1"/>
    </xf>
    <xf numFmtId="0" fontId="15" fillId="0" borderId="0" xfId="0" applyFont="1" applyAlignment="1">
      <alignment wrapText="1"/>
    </xf>
    <xf numFmtId="0" fontId="4" fillId="0" borderId="22" xfId="0" applyFont="1" applyBorder="1" applyAlignment="1">
      <alignment vertical="center" wrapText="1"/>
    </xf>
    <xf numFmtId="49" fontId="6" fillId="4" borderId="22" xfId="0" applyNumberFormat="1" applyFont="1" applyFill="1" applyBorder="1" applyAlignment="1">
      <alignment horizontal="left" vertical="center" wrapText="1"/>
    </xf>
    <xf numFmtId="0" fontId="4" fillId="4" borderId="23" xfId="0" applyFont="1" applyFill="1" applyBorder="1" applyAlignment="1">
      <alignment vertical="center" wrapText="1"/>
    </xf>
    <xf numFmtId="0" fontId="4" fillId="4" borderId="0" xfId="0" applyFont="1" applyFill="1" applyAlignment="1">
      <alignment vertical="center" wrapText="1"/>
    </xf>
    <xf numFmtId="49" fontId="6" fillId="4" borderId="27" xfId="0" applyNumberFormat="1" applyFont="1" applyFill="1" applyBorder="1" applyAlignment="1">
      <alignment horizontal="left" vertical="center" wrapText="1"/>
    </xf>
    <xf numFmtId="49" fontId="6" fillId="0" borderId="0" xfId="0" applyNumberFormat="1" applyFont="1" applyAlignment="1">
      <alignment horizontal="left" vertical="center" wrapText="1"/>
    </xf>
    <xf numFmtId="0" fontId="9" fillId="2" borderId="17" xfId="0" applyFont="1" applyFill="1" applyBorder="1" applyAlignment="1">
      <alignment vertical="center" wrapText="1"/>
    </xf>
    <xf numFmtId="0" fontId="6" fillId="5" borderId="3"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9" borderId="3" xfId="0" applyFont="1" applyFill="1" applyBorder="1" applyAlignment="1">
      <alignment horizontal="center" vertical="center" wrapText="1"/>
    </xf>
    <xf numFmtId="0" fontId="4" fillId="0" borderId="3" xfId="0" applyFont="1" applyBorder="1" applyAlignment="1" applyProtection="1">
      <alignment wrapText="1"/>
      <protection locked="0"/>
    </xf>
    <xf numFmtId="0" fontId="4" fillId="0" borderId="3" xfId="0" applyFont="1" applyBorder="1" applyAlignment="1">
      <alignment horizontal="center" vertical="center"/>
    </xf>
    <xf numFmtId="0" fontId="4" fillId="4" borderId="37" xfId="0" applyFont="1" applyFill="1" applyBorder="1" applyAlignment="1">
      <alignment horizontal="left" vertical="center" wrapText="1"/>
    </xf>
    <xf numFmtId="2" fontId="4" fillId="4" borderId="27" xfId="0" applyNumberFormat="1" applyFont="1" applyFill="1" applyBorder="1" applyAlignment="1">
      <alignment horizontal="left" vertical="top"/>
    </xf>
    <xf numFmtId="2" fontId="4" fillId="4" borderId="22" xfId="0" applyNumberFormat="1" applyFont="1" applyFill="1" applyBorder="1" applyAlignment="1">
      <alignment horizontal="left" vertical="top"/>
    </xf>
    <xf numFmtId="2" fontId="4" fillId="4" borderId="35" xfId="0" applyNumberFormat="1" applyFont="1" applyFill="1" applyBorder="1" applyAlignment="1">
      <alignment horizontal="left" vertical="top"/>
    </xf>
    <xf numFmtId="0" fontId="4" fillId="4" borderId="27" xfId="0" applyFont="1" applyFill="1" applyBorder="1" applyAlignment="1">
      <alignment horizontal="left" vertical="top" wrapText="1"/>
    </xf>
    <xf numFmtId="0" fontId="4" fillId="4" borderId="22" xfId="0" applyFont="1" applyFill="1" applyBorder="1" applyAlignment="1">
      <alignment horizontal="left" vertical="top" wrapText="1"/>
    </xf>
    <xf numFmtId="49" fontId="6" fillId="4" borderId="35" xfId="0" applyNumberFormat="1" applyFont="1" applyFill="1" applyBorder="1" applyAlignment="1">
      <alignment horizontal="left" vertical="top" wrapText="1"/>
    </xf>
    <xf numFmtId="49" fontId="6" fillId="4" borderId="27" xfId="0" applyNumberFormat="1" applyFont="1" applyFill="1" applyBorder="1" applyAlignment="1">
      <alignment horizontal="left" vertical="top" wrapText="1"/>
    </xf>
    <xf numFmtId="49" fontId="6" fillId="4" borderId="14" xfId="0" applyNumberFormat="1" applyFont="1" applyFill="1" applyBorder="1" applyAlignment="1">
      <alignment horizontal="left" vertical="top" wrapText="1"/>
    </xf>
    <xf numFmtId="0" fontId="6" fillId="6" borderId="70" xfId="0" applyFont="1" applyFill="1" applyBorder="1" applyAlignment="1" applyProtection="1">
      <alignment horizontal="center" vertical="center" wrapText="1"/>
      <protection locked="0"/>
    </xf>
    <xf numFmtId="2" fontId="6" fillId="4" borderId="14" xfId="0" applyNumberFormat="1" applyFont="1" applyFill="1" applyBorder="1" applyAlignment="1">
      <alignment horizontal="left" vertical="top" wrapText="1"/>
    </xf>
    <xf numFmtId="0" fontId="6" fillId="6" borderId="69" xfId="0" applyFont="1" applyFill="1" applyBorder="1" applyAlignment="1" applyProtection="1">
      <alignment horizontal="center" vertical="center" wrapText="1"/>
      <protection locked="0"/>
    </xf>
    <xf numFmtId="0" fontId="6" fillId="4" borderId="37" xfId="0" applyFont="1" applyFill="1" applyBorder="1" applyAlignment="1">
      <alignment vertical="center" wrapText="1"/>
    </xf>
    <xf numFmtId="0" fontId="30" fillId="4" borderId="46" xfId="0" applyFont="1" applyFill="1" applyBorder="1" applyAlignment="1">
      <alignment horizontal="right" vertical="center" wrapText="1"/>
    </xf>
    <xf numFmtId="0" fontId="6" fillId="4" borderId="14" xfId="0" applyFont="1" applyFill="1" applyBorder="1" applyAlignment="1">
      <alignment horizontal="left" vertical="top" wrapText="1"/>
    </xf>
    <xf numFmtId="0" fontId="6" fillId="4" borderId="23" xfId="0" applyFont="1" applyFill="1" applyBorder="1" applyAlignment="1">
      <alignment horizontal="left" vertical="top" wrapText="1"/>
    </xf>
    <xf numFmtId="49" fontId="4" fillId="8" borderId="3" xfId="0" applyNumberFormat="1" applyFont="1" applyFill="1" applyBorder="1" applyAlignment="1">
      <alignment horizontal="center" vertical="top"/>
    </xf>
    <xf numFmtId="0" fontId="5" fillId="8" borderId="3" xfId="0" applyFont="1" applyFill="1" applyBorder="1" applyAlignment="1">
      <alignment horizontal="center" vertical="center" wrapText="1"/>
    </xf>
    <xf numFmtId="0" fontId="20" fillId="9" borderId="22" xfId="0" applyFont="1" applyFill="1" applyBorder="1" applyAlignment="1">
      <alignment horizontal="left" vertical="top" wrapText="1"/>
    </xf>
    <xf numFmtId="0" fontId="9" fillId="4" borderId="46"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23" xfId="0" applyFont="1" applyFill="1" applyBorder="1" applyAlignment="1">
      <alignment horizontal="left" vertical="center" wrapText="1"/>
    </xf>
    <xf numFmtId="0" fontId="4" fillId="6" borderId="24" xfId="0" applyFont="1" applyFill="1" applyBorder="1" applyAlignment="1" applyProtection="1">
      <alignment horizontal="center" vertical="center" wrapText="1"/>
      <protection locked="0"/>
    </xf>
    <xf numFmtId="0" fontId="4" fillId="6" borderId="32" xfId="0" applyFont="1" applyFill="1" applyBorder="1" applyAlignment="1" applyProtection="1">
      <alignment horizontal="center" vertical="center" wrapText="1"/>
      <protection locked="0"/>
    </xf>
    <xf numFmtId="0" fontId="4" fillId="4" borderId="36" xfId="0" applyFont="1" applyFill="1" applyBorder="1" applyAlignment="1">
      <alignment horizontal="left" vertical="center" wrapText="1"/>
    </xf>
    <xf numFmtId="0" fontId="5" fillId="4" borderId="3"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6" fillId="6" borderId="54" xfId="0" applyFont="1" applyFill="1" applyBorder="1" applyAlignment="1" applyProtection="1">
      <alignment horizontal="center" vertical="center" wrapText="1"/>
      <protection locked="0"/>
    </xf>
    <xf numFmtId="0" fontId="20" fillId="9" borderId="27" xfId="0" applyFont="1" applyFill="1" applyBorder="1" applyAlignment="1">
      <alignment horizontal="left" vertical="top" wrapText="1"/>
    </xf>
    <xf numFmtId="0" fontId="6" fillId="6" borderId="32" xfId="0" applyFont="1" applyFill="1" applyBorder="1" applyAlignment="1" applyProtection="1">
      <alignment horizontal="center" vertical="center" wrapText="1"/>
      <protection locked="0"/>
    </xf>
    <xf numFmtId="0" fontId="6" fillId="6" borderId="40" xfId="0" applyFont="1" applyFill="1" applyBorder="1" applyAlignment="1" applyProtection="1">
      <alignment horizontal="center" vertical="center" wrapText="1"/>
      <protection locked="0"/>
    </xf>
    <xf numFmtId="0" fontId="6" fillId="5" borderId="0" xfId="0" applyFont="1" applyFill="1" applyAlignment="1">
      <alignment vertical="center" wrapText="1"/>
    </xf>
    <xf numFmtId="0" fontId="6" fillId="5" borderId="0" xfId="0" applyFont="1" applyFill="1" applyAlignment="1">
      <alignment horizontal="center" vertical="center" wrapText="1"/>
    </xf>
    <xf numFmtId="0" fontId="5" fillId="5" borderId="0" xfId="0" applyFont="1" applyFill="1" applyAlignment="1">
      <alignment vertical="center" wrapText="1"/>
    </xf>
    <xf numFmtId="1" fontId="4" fillId="0" borderId="0" xfId="0" applyNumberFormat="1" applyFont="1" applyAlignment="1">
      <alignment vertical="center" wrapText="1"/>
    </xf>
    <xf numFmtId="0" fontId="4" fillId="5" borderId="3" xfId="0" applyFont="1" applyFill="1" applyBorder="1" applyAlignment="1">
      <alignment horizontal="center" vertical="center" wrapText="1"/>
    </xf>
    <xf numFmtId="9" fontId="4" fillId="5" borderId="3" xfId="0" applyNumberFormat="1"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 fontId="4" fillId="5" borderId="3" xfId="0" applyNumberFormat="1" applyFont="1" applyFill="1" applyBorder="1" applyAlignment="1">
      <alignment horizontal="center" vertical="center" wrapText="1"/>
    </xf>
    <xf numFmtId="1" fontId="5" fillId="4" borderId="3" xfId="0" applyNumberFormat="1" applyFont="1" applyFill="1" applyBorder="1" applyAlignment="1">
      <alignment horizontal="center" vertical="center" wrapText="1"/>
    </xf>
    <xf numFmtId="0" fontId="4" fillId="0" borderId="0" xfId="0" applyFont="1" applyAlignment="1">
      <alignment vertical="top" wrapText="1"/>
    </xf>
    <xf numFmtId="0" fontId="0" fillId="4" borderId="22" xfId="0" applyFill="1" applyBorder="1" applyAlignment="1">
      <alignment wrapText="1"/>
    </xf>
    <xf numFmtId="0" fontId="6" fillId="4" borderId="22" xfId="0" applyFont="1" applyFill="1" applyBorder="1" applyAlignment="1">
      <alignment vertical="top" wrapText="1"/>
    </xf>
    <xf numFmtId="0" fontId="6" fillId="4" borderId="27" xfId="0" applyFont="1" applyFill="1" applyBorder="1" applyAlignment="1">
      <alignment vertical="top" wrapText="1"/>
    </xf>
    <xf numFmtId="0" fontId="25" fillId="12" borderId="64" xfId="0" applyFont="1" applyFill="1" applyBorder="1" applyAlignment="1">
      <alignment horizontal="center" vertical="center" wrapText="1"/>
    </xf>
    <xf numFmtId="0" fontId="16" fillId="0" borderId="0" xfId="0" applyFont="1" applyAlignment="1">
      <alignment horizontal="left" wrapText="1"/>
    </xf>
    <xf numFmtId="0" fontId="6" fillId="0" borderId="0" xfId="0" applyFont="1"/>
    <xf numFmtId="0" fontId="17" fillId="0" borderId="0" xfId="0" applyFont="1" applyAlignment="1">
      <alignment wrapText="1"/>
    </xf>
    <xf numFmtId="0" fontId="4" fillId="5" borderId="3" xfId="0" applyFont="1" applyFill="1" applyBorder="1" applyAlignment="1" applyProtection="1">
      <alignment horizontal="center" vertical="center" wrapText="1"/>
      <protection locked="0"/>
    </xf>
    <xf numFmtId="0" fontId="4" fillId="0" borderId="0" xfId="0" applyFont="1" applyAlignment="1">
      <alignment horizontal="left" vertical="top" wrapText="1"/>
    </xf>
    <xf numFmtId="0" fontId="3" fillId="0" borderId="0" xfId="0" applyFont="1" applyAlignment="1">
      <alignment vertical="center" wrapText="1"/>
    </xf>
    <xf numFmtId="0" fontId="1" fillId="0" borderId="3" xfId="0" applyFont="1" applyBorder="1" applyAlignment="1">
      <alignment vertical="center" wrapText="1"/>
    </xf>
    <xf numFmtId="0" fontId="7" fillId="10" borderId="61" xfId="0" applyFont="1" applyFill="1" applyBorder="1" applyAlignment="1">
      <alignment horizontal="center" vertical="center" wrapText="1"/>
    </xf>
    <xf numFmtId="49" fontId="4" fillId="4" borderId="27" xfId="0" applyNumberFormat="1" applyFont="1" applyFill="1" applyBorder="1" applyAlignment="1">
      <alignment horizontal="left" vertical="top" wrapText="1"/>
    </xf>
    <xf numFmtId="49" fontId="4" fillId="4" borderId="14" xfId="0" applyNumberFormat="1" applyFont="1" applyFill="1" applyBorder="1" applyAlignment="1">
      <alignment horizontal="left" vertical="top" wrapText="1"/>
    </xf>
    <xf numFmtId="0" fontId="6" fillId="6" borderId="70" xfId="0" applyFont="1" applyFill="1" applyBorder="1" applyAlignment="1">
      <alignment horizontal="center" vertical="center" wrapText="1"/>
    </xf>
    <xf numFmtId="0" fontId="20" fillId="9" borderId="35" xfId="0" applyFont="1" applyFill="1" applyBorder="1" applyAlignment="1">
      <alignment horizontal="left" vertical="top" wrapText="1"/>
    </xf>
    <xf numFmtId="0" fontId="20" fillId="9" borderId="32" xfId="0" applyFont="1" applyFill="1" applyBorder="1" applyAlignment="1" applyProtection="1">
      <alignment horizontal="center" vertical="center" wrapText="1"/>
      <protection locked="0"/>
    </xf>
    <xf numFmtId="0" fontId="35" fillId="4" borderId="0" xfId="0" applyFont="1" applyFill="1" applyAlignment="1">
      <alignment horizontal="right" wrapText="1"/>
    </xf>
    <xf numFmtId="0" fontId="49" fillId="0" borderId="76" xfId="0" applyFont="1" applyBorder="1" applyAlignment="1" applyProtection="1">
      <alignment horizontal="center" vertical="center" wrapText="1"/>
      <protection locked="0"/>
    </xf>
    <xf numFmtId="0" fontId="49" fillId="0" borderId="79" xfId="0" applyFont="1" applyBorder="1" applyAlignment="1" applyProtection="1">
      <alignment horizontal="center" vertical="center" wrapText="1"/>
      <protection locked="0"/>
    </xf>
    <xf numFmtId="0" fontId="51" fillId="0" borderId="76" xfId="2" applyFont="1" applyBorder="1" applyAlignment="1" applyProtection="1">
      <alignment horizontal="center" vertical="center"/>
    </xf>
    <xf numFmtId="0" fontId="49" fillId="14" borderId="76" xfId="0" applyFont="1" applyFill="1" applyBorder="1" applyAlignment="1" applyProtection="1">
      <alignment horizontal="center" vertical="center" wrapText="1"/>
      <protection locked="0"/>
    </xf>
    <xf numFmtId="0" fontId="49" fillId="0" borderId="64" xfId="0" applyFont="1" applyBorder="1" applyAlignment="1" applyProtection="1">
      <alignment horizontal="center" vertical="center" wrapText="1"/>
      <protection locked="0"/>
    </xf>
    <xf numFmtId="0" fontId="49" fillId="0" borderId="74" xfId="0" applyFont="1" applyBorder="1" applyAlignment="1" applyProtection="1">
      <alignment horizontal="center" vertical="center" wrapText="1"/>
      <protection locked="0"/>
    </xf>
    <xf numFmtId="0" fontId="49" fillId="0" borderId="77" xfId="0" applyFont="1" applyBorder="1" applyAlignment="1" applyProtection="1">
      <alignment horizontal="center" vertical="center" wrapText="1"/>
      <protection locked="0"/>
    </xf>
    <xf numFmtId="0" fontId="49" fillId="0" borderId="65" xfId="0" applyFont="1" applyBorder="1" applyAlignment="1" applyProtection="1">
      <alignment horizontal="center" vertical="center" wrapText="1"/>
      <protection locked="0"/>
    </xf>
    <xf numFmtId="0" fontId="7" fillId="13" borderId="76" xfId="0" applyFont="1" applyFill="1" applyBorder="1" applyAlignment="1">
      <alignment horizontal="center" vertical="center" wrapText="1"/>
    </xf>
    <xf numFmtId="0" fontId="53" fillId="0" borderId="3" xfId="0" applyFont="1" applyBorder="1" applyAlignment="1">
      <alignment horizontal="center" vertical="center" wrapText="1"/>
    </xf>
    <xf numFmtId="0" fontId="1" fillId="0" borderId="0" xfId="0" applyFont="1" applyAlignment="1">
      <alignment wrapText="1"/>
    </xf>
    <xf numFmtId="0" fontId="1" fillId="0" borderId="3" xfId="0" applyFont="1" applyBorder="1" applyAlignment="1" applyProtection="1">
      <alignment wrapText="1"/>
      <protection locked="0"/>
    </xf>
    <xf numFmtId="0" fontId="52" fillId="0" borderId="0" xfId="0" applyFont="1" applyAlignment="1">
      <alignment vertical="center" wrapText="1"/>
    </xf>
    <xf numFmtId="0" fontId="4" fillId="0" borderId="0" xfId="0" applyFont="1" applyAlignment="1" applyProtection="1">
      <alignment wrapText="1"/>
      <protection locked="0"/>
    </xf>
    <xf numFmtId="0" fontId="38" fillId="11" borderId="65" xfId="2" applyFont="1" applyFill="1" applyBorder="1" applyAlignment="1" applyProtection="1">
      <alignment horizontal="left" vertical="center" wrapText="1"/>
    </xf>
    <xf numFmtId="0" fontId="38" fillId="11" borderId="66" xfId="2" applyFont="1" applyFill="1" applyBorder="1" applyAlignment="1" applyProtection="1">
      <alignment horizontal="left" vertical="center" wrapText="1"/>
    </xf>
    <xf numFmtId="0" fontId="7" fillId="3" borderId="14"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6" fillId="4" borderId="18" xfId="0" applyFont="1" applyFill="1" applyBorder="1" applyAlignment="1">
      <alignment horizontal="left" vertical="center" wrapText="1"/>
    </xf>
    <xf numFmtId="0" fontId="9" fillId="4" borderId="0" xfId="0" applyFont="1" applyFill="1" applyAlignment="1">
      <alignment horizontal="left" vertical="center" wrapText="1"/>
    </xf>
    <xf numFmtId="0" fontId="6" fillId="4" borderId="0" xfId="0" applyFont="1" applyFill="1" applyAlignment="1">
      <alignment horizontal="left" vertical="center" wrapText="1"/>
    </xf>
    <xf numFmtId="0" fontId="6" fillId="4" borderId="23" xfId="0" applyFont="1" applyFill="1" applyBorder="1" applyAlignment="1">
      <alignment horizontal="left" vertical="center" wrapText="1"/>
    </xf>
    <xf numFmtId="0" fontId="6" fillId="4" borderId="19" xfId="0" applyFont="1" applyFill="1" applyBorder="1" applyAlignment="1">
      <alignment horizontal="left" vertical="center" wrapText="1"/>
    </xf>
    <xf numFmtId="0" fontId="6" fillId="0" borderId="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26" xfId="0" applyFont="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3"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34" xfId="0" applyFont="1" applyBorder="1" applyAlignment="1" applyProtection="1">
      <alignment horizontal="left" vertical="top" wrapText="1"/>
      <protection locked="0"/>
    </xf>
    <xf numFmtId="0" fontId="9" fillId="4" borderId="5" xfId="0" applyFont="1" applyFill="1" applyBorder="1" applyAlignment="1">
      <alignment horizontal="left" vertical="center" wrapText="1"/>
    </xf>
    <xf numFmtId="0" fontId="9" fillId="4" borderId="26" xfId="0" applyFont="1" applyFill="1" applyBorder="1" applyAlignment="1">
      <alignment horizontal="left" vertical="center" wrapText="1"/>
    </xf>
    <xf numFmtId="0" fontId="9" fillId="4" borderId="46" xfId="0" applyFont="1" applyFill="1" applyBorder="1" applyAlignment="1">
      <alignment horizontal="left" vertical="center" wrapText="1"/>
    </xf>
    <xf numFmtId="0" fontId="9" fillId="4" borderId="53" xfId="0" applyFont="1" applyFill="1" applyBorder="1" applyAlignment="1">
      <alignment horizontal="left" vertical="center" wrapText="1"/>
    </xf>
    <xf numFmtId="0" fontId="6" fillId="0" borderId="60" xfId="0" applyFont="1" applyBorder="1" applyAlignment="1" applyProtection="1">
      <alignment horizontal="left" vertical="top" wrapText="1"/>
      <protection locked="0"/>
    </xf>
    <xf numFmtId="0" fontId="6" fillId="0" borderId="46" xfId="0" applyFont="1" applyBorder="1" applyAlignment="1" applyProtection="1">
      <alignment horizontal="left" vertical="top" wrapText="1"/>
      <protection locked="0"/>
    </xf>
    <xf numFmtId="0" fontId="6" fillId="0" borderId="53" xfId="0" applyFont="1" applyBorder="1" applyAlignment="1" applyProtection="1">
      <alignment horizontal="left" vertical="top" wrapText="1"/>
      <protection locked="0"/>
    </xf>
    <xf numFmtId="0" fontId="6" fillId="4" borderId="5"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20" fillId="9" borderId="5" xfId="0" applyFont="1" applyFill="1" applyBorder="1" applyAlignment="1">
      <alignment horizontal="left" vertical="center" wrapText="1"/>
    </xf>
    <xf numFmtId="0" fontId="20" fillId="9" borderId="26" xfId="0" applyFont="1" applyFill="1" applyBorder="1" applyAlignment="1">
      <alignment horizontal="left" vertical="center" wrapText="1"/>
    </xf>
    <xf numFmtId="0" fontId="6" fillId="4" borderId="36" xfId="0" applyFont="1" applyFill="1" applyBorder="1" applyAlignment="1">
      <alignment horizontal="left" vertical="center" wrapText="1"/>
    </xf>
    <xf numFmtId="0" fontId="6" fillId="4" borderId="55" xfId="0" applyFont="1" applyFill="1" applyBorder="1" applyAlignment="1">
      <alignment horizontal="left" vertical="center" wrapText="1"/>
    </xf>
    <xf numFmtId="0" fontId="20" fillId="9" borderId="8" xfId="0" applyFont="1" applyFill="1" applyBorder="1" applyAlignment="1">
      <alignment horizontal="left" vertical="center" wrapText="1"/>
    </xf>
    <xf numFmtId="0" fontId="20" fillId="9" borderId="11" xfId="0" applyFont="1" applyFill="1" applyBorder="1" applyAlignment="1">
      <alignment horizontal="left" vertical="center" wrapText="1"/>
    </xf>
    <xf numFmtId="0" fontId="20" fillId="9" borderId="21" xfId="0" applyFont="1" applyFill="1" applyBorder="1" applyAlignment="1">
      <alignment horizontal="left" vertical="center" wrapText="1"/>
    </xf>
    <xf numFmtId="0" fontId="20" fillId="9" borderId="4" xfId="0" applyFont="1" applyFill="1" applyBorder="1" applyAlignment="1" applyProtection="1">
      <alignment horizontal="left" vertical="top" wrapText="1"/>
      <protection locked="0"/>
    </xf>
    <xf numFmtId="0" fontId="20" fillId="9" borderId="5"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20" fillId="9" borderId="0" xfId="0" applyFont="1" applyFill="1" applyAlignment="1" applyProtection="1">
      <alignment horizontal="left" vertical="top" wrapText="1"/>
      <protection locked="0"/>
    </xf>
    <xf numFmtId="0" fontId="20" fillId="9" borderId="23" xfId="0" applyFont="1" applyFill="1" applyBorder="1" applyAlignment="1" applyProtection="1">
      <alignment horizontal="left" vertical="top" wrapText="1"/>
      <protection locked="0"/>
    </xf>
    <xf numFmtId="0" fontId="20" fillId="9" borderId="7" xfId="0" applyFont="1" applyFill="1" applyBorder="1" applyAlignment="1" applyProtection="1">
      <alignment horizontal="left" vertical="top" wrapText="1"/>
      <protection locked="0"/>
    </xf>
    <xf numFmtId="0" fontId="20" fillId="9" borderId="8" xfId="0" applyFont="1" applyFill="1" applyBorder="1" applyAlignment="1" applyProtection="1">
      <alignment horizontal="left" vertical="top" wrapText="1"/>
      <protection locked="0"/>
    </xf>
    <xf numFmtId="0" fontId="20" fillId="9" borderId="34" xfId="0" applyFont="1" applyFill="1" applyBorder="1" applyAlignment="1" applyProtection="1">
      <alignment horizontal="left" vertical="top" wrapText="1"/>
      <protection locked="0"/>
    </xf>
    <xf numFmtId="0" fontId="20" fillId="9" borderId="60" xfId="0" applyFont="1" applyFill="1" applyBorder="1" applyAlignment="1" applyProtection="1">
      <alignment horizontal="left" vertical="top" wrapText="1"/>
      <protection locked="0"/>
    </xf>
    <xf numFmtId="0" fontId="20" fillId="9" borderId="46" xfId="0" applyFont="1" applyFill="1" applyBorder="1" applyAlignment="1" applyProtection="1">
      <alignment horizontal="left" vertical="top" wrapText="1"/>
      <protection locked="0"/>
    </xf>
    <xf numFmtId="0" fontId="20" fillId="9" borderId="53" xfId="0" applyFont="1" applyFill="1" applyBorder="1" applyAlignment="1" applyProtection="1">
      <alignment horizontal="left" vertical="top" wrapText="1"/>
      <protection locked="0"/>
    </xf>
    <xf numFmtId="0" fontId="18" fillId="2" borderId="7"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6" fillId="4" borderId="8" xfId="0" applyFont="1" applyFill="1" applyBorder="1" applyAlignment="1">
      <alignment horizontal="left" vertical="center" wrapText="1"/>
    </xf>
    <xf numFmtId="0" fontId="6" fillId="4" borderId="34" xfId="0" applyFont="1" applyFill="1" applyBorder="1" applyAlignment="1">
      <alignment horizontal="left" vertical="center" wrapText="1"/>
    </xf>
    <xf numFmtId="0" fontId="6" fillId="4" borderId="41"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49" fillId="0" borderId="64" xfId="0" applyFont="1" applyBorder="1" applyAlignment="1" applyProtection="1">
      <alignment horizontal="center" vertical="center" wrapText="1"/>
      <protection locked="0"/>
    </xf>
    <xf numFmtId="0" fontId="49" fillId="0" borderId="65" xfId="0" applyFont="1" applyBorder="1" applyAlignment="1" applyProtection="1">
      <alignment horizontal="center" vertical="center" wrapText="1"/>
      <protection locked="0"/>
    </xf>
    <xf numFmtId="0" fontId="49" fillId="0" borderId="66" xfId="0" applyFont="1" applyBorder="1" applyAlignment="1" applyProtection="1">
      <alignment horizontal="center" vertical="center" wrapText="1"/>
      <protection locked="0"/>
    </xf>
    <xf numFmtId="0" fontId="49" fillId="0" borderId="77" xfId="0" applyFont="1" applyBorder="1" applyAlignment="1" applyProtection="1">
      <alignment horizontal="center" vertical="center" wrapText="1"/>
      <protection locked="0"/>
    </xf>
    <xf numFmtId="0" fontId="50" fillId="0" borderId="73" xfId="0" applyFont="1" applyBorder="1" applyAlignment="1" applyProtection="1">
      <alignment wrapText="1"/>
      <protection locked="0"/>
    </xf>
    <xf numFmtId="0" fontId="50" fillId="0" borderId="74" xfId="0" applyFont="1" applyBorder="1" applyAlignment="1" applyProtection="1">
      <alignment wrapText="1"/>
      <protection locked="0"/>
    </xf>
    <xf numFmtId="0" fontId="49" fillId="14" borderId="64" xfId="0" applyFont="1" applyFill="1" applyBorder="1" applyAlignment="1" applyProtection="1">
      <alignment horizontal="center" vertical="center" wrapText="1"/>
      <protection locked="0"/>
    </xf>
    <xf numFmtId="0" fontId="49" fillId="14" borderId="65" xfId="0" applyFont="1" applyFill="1" applyBorder="1" applyAlignment="1" applyProtection="1">
      <alignment horizontal="center" vertical="center" wrapText="1"/>
      <protection locked="0"/>
    </xf>
    <xf numFmtId="0" fontId="49" fillId="14" borderId="66" xfId="0" applyFont="1" applyFill="1" applyBorder="1" applyAlignment="1" applyProtection="1">
      <alignment horizontal="center" vertical="center" wrapText="1"/>
      <protection locked="0"/>
    </xf>
    <xf numFmtId="0" fontId="49" fillId="14" borderId="77" xfId="0" applyFont="1" applyFill="1" applyBorder="1" applyAlignment="1" applyProtection="1">
      <alignment horizontal="center" vertical="center" wrapText="1"/>
      <protection locked="0"/>
    </xf>
    <xf numFmtId="0" fontId="49" fillId="0" borderId="80" xfId="0" applyFont="1" applyBorder="1" applyAlignment="1" applyProtection="1">
      <alignment horizontal="center" vertical="center" wrapText="1"/>
      <protection locked="0"/>
    </xf>
    <xf numFmtId="0" fontId="49" fillId="0" borderId="75" xfId="0" applyFont="1" applyBorder="1" applyAlignment="1" applyProtection="1">
      <alignment horizontal="center" vertical="center" wrapText="1"/>
      <protection locked="0"/>
    </xf>
    <xf numFmtId="0" fontId="4" fillId="4" borderId="3"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23" xfId="0" applyFont="1" applyFill="1" applyBorder="1" applyAlignment="1">
      <alignment horizontal="left" vertical="center" wrapText="1"/>
    </xf>
    <xf numFmtId="0" fontId="4" fillId="4" borderId="11" xfId="0" applyFont="1" applyFill="1" applyBorder="1" applyAlignment="1">
      <alignment horizontal="left" vertical="center" wrapText="1"/>
    </xf>
    <xf numFmtId="0" fontId="4" fillId="4" borderId="21" xfId="0" applyFont="1" applyFill="1" applyBorder="1" applyAlignment="1">
      <alignment horizontal="left" vertical="center" wrapText="1"/>
    </xf>
    <xf numFmtId="0" fontId="4" fillId="5" borderId="28" xfId="0" applyFont="1" applyFill="1" applyBorder="1" applyAlignment="1" applyProtection="1">
      <alignment horizontal="left" vertical="top" wrapText="1"/>
      <protection locked="0"/>
    </xf>
    <xf numFmtId="0" fontId="4" fillId="5" borderId="29" xfId="0" applyFont="1" applyFill="1" applyBorder="1" applyAlignment="1" applyProtection="1">
      <alignment horizontal="left" vertical="top" wrapText="1"/>
      <protection locked="0"/>
    </xf>
    <xf numFmtId="0" fontId="4" fillId="5" borderId="30" xfId="0" applyFont="1" applyFill="1" applyBorder="1" applyAlignment="1" applyProtection="1">
      <alignment horizontal="left" vertical="top" wrapText="1"/>
      <protection locked="0"/>
    </xf>
    <xf numFmtId="0" fontId="4" fillId="6" borderId="3" xfId="0" applyFont="1" applyFill="1" applyBorder="1" applyAlignment="1" applyProtection="1">
      <alignment horizontal="center" vertical="center" wrapText="1"/>
      <protection locked="0"/>
    </xf>
    <xf numFmtId="0" fontId="4" fillId="6" borderId="24"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0" xfId="0" applyFont="1" applyFill="1" applyBorder="1" applyAlignment="1" applyProtection="1">
      <alignment horizontal="center" vertical="center" wrapText="1"/>
      <protection locked="0"/>
    </xf>
    <xf numFmtId="0" fontId="41" fillId="4" borderId="5" xfId="0" applyFont="1" applyFill="1" applyBorder="1" applyAlignment="1">
      <alignment horizontal="left" vertical="center" wrapText="1"/>
    </xf>
    <xf numFmtId="0" fontId="41" fillId="4" borderId="26" xfId="0" applyFont="1" applyFill="1" applyBorder="1" applyAlignment="1">
      <alignment horizontal="left" vertical="center" wrapText="1"/>
    </xf>
    <xf numFmtId="0" fontId="5" fillId="4" borderId="0" xfId="0" applyFont="1" applyFill="1" applyAlignment="1">
      <alignment horizontal="left" vertical="center" wrapText="1"/>
    </xf>
    <xf numFmtId="0" fontId="4" fillId="4" borderId="12" xfId="0" applyFont="1" applyFill="1" applyBorder="1" applyAlignment="1">
      <alignment horizontal="left" vertical="center" wrapText="1"/>
    </xf>
    <xf numFmtId="0" fontId="4" fillId="6" borderId="10" xfId="0" applyFont="1" applyFill="1" applyBorder="1" applyAlignment="1" applyProtection="1">
      <alignment horizontal="center" vertical="center" wrapText="1"/>
      <protection locked="0"/>
    </xf>
    <xf numFmtId="0" fontId="4" fillId="6" borderId="21" xfId="0" applyFont="1" applyFill="1" applyBorder="1" applyAlignment="1" applyProtection="1">
      <alignment horizontal="center" vertical="center" wrapText="1"/>
      <protection locked="0"/>
    </xf>
    <xf numFmtId="0" fontId="4" fillId="4" borderId="52" xfId="0" applyFont="1" applyFill="1" applyBorder="1" applyAlignment="1">
      <alignment horizontal="left" vertical="center" wrapText="1"/>
    </xf>
    <xf numFmtId="0" fontId="4" fillId="4" borderId="51" xfId="0" applyFont="1" applyFill="1" applyBorder="1" applyAlignment="1">
      <alignment horizontal="left" vertical="center" wrapText="1"/>
    </xf>
    <xf numFmtId="0" fontId="41" fillId="4" borderId="29"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4" fillId="6" borderId="31" xfId="0" applyFont="1" applyFill="1" applyBorder="1" applyAlignment="1" applyProtection="1">
      <alignment horizontal="center" vertical="center" wrapText="1"/>
      <protection locked="0"/>
    </xf>
    <xf numFmtId="0" fontId="4" fillId="6" borderId="32" xfId="0" applyFont="1" applyFill="1" applyBorder="1" applyAlignment="1" applyProtection="1">
      <alignment horizontal="center" vertical="center" wrapText="1"/>
      <protection locked="0"/>
    </xf>
    <xf numFmtId="0" fontId="4" fillId="4" borderId="36" xfId="0" applyFont="1" applyFill="1" applyBorder="1" applyAlignment="1">
      <alignment horizontal="left" vertical="center" wrapText="1"/>
    </xf>
    <xf numFmtId="0" fontId="4" fillId="6" borderId="45" xfId="0" applyFont="1" applyFill="1" applyBorder="1" applyAlignment="1" applyProtection="1">
      <alignment horizontal="center" vertical="center" wrapText="1"/>
      <protection locked="0"/>
    </xf>
    <xf numFmtId="0" fontId="4" fillId="6" borderId="37" xfId="0" applyFont="1" applyFill="1" applyBorder="1" applyAlignment="1" applyProtection="1">
      <alignment horizontal="center" vertical="center" wrapText="1"/>
      <protection locked="0"/>
    </xf>
    <xf numFmtId="0" fontId="39" fillId="4" borderId="5" xfId="0" applyFont="1" applyFill="1" applyBorder="1" applyAlignment="1">
      <alignment horizontal="left" vertical="center" wrapText="1"/>
    </xf>
    <xf numFmtId="0" fontId="4" fillId="6" borderId="68" xfId="0" applyFont="1" applyFill="1" applyBorder="1" applyAlignment="1" applyProtection="1">
      <alignment horizontal="center" vertical="center" wrapText="1"/>
      <protection locked="0"/>
    </xf>
    <xf numFmtId="0" fontId="4" fillId="6" borderId="69" xfId="0" applyFont="1" applyFill="1" applyBorder="1" applyAlignment="1" applyProtection="1">
      <alignment horizontal="center" vertical="center" wrapText="1"/>
      <protection locked="0"/>
    </xf>
    <xf numFmtId="0" fontId="4" fillId="4" borderId="49" xfId="0" applyFont="1" applyFill="1" applyBorder="1" applyAlignment="1">
      <alignment horizontal="left" vertical="center" wrapText="1"/>
    </xf>
    <xf numFmtId="0" fontId="3" fillId="0" borderId="13" xfId="0" applyFont="1" applyBorder="1" applyAlignment="1">
      <alignment horizontal="center" vertical="center" wrapText="1"/>
    </xf>
    <xf numFmtId="0" fontId="7" fillId="3" borderId="22" xfId="0" applyFont="1" applyFill="1" applyBorder="1" applyAlignment="1">
      <alignment horizontal="center" vertical="center"/>
    </xf>
    <xf numFmtId="0" fontId="7" fillId="3" borderId="0" xfId="0" applyFont="1" applyFill="1" applyAlignment="1">
      <alignment horizontal="center" vertical="center"/>
    </xf>
    <xf numFmtId="0" fontId="7" fillId="3" borderId="23"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4" borderId="1" xfId="0" applyFont="1" applyFill="1" applyBorder="1" applyAlignment="1">
      <alignment horizontal="left" vertical="center" wrapText="1"/>
    </xf>
    <xf numFmtId="0" fontId="4" fillId="6" borderId="2" xfId="0" applyFont="1" applyFill="1" applyBorder="1" applyAlignment="1" applyProtection="1">
      <alignment horizontal="center" vertical="center" wrapText="1"/>
      <protection locked="0"/>
    </xf>
    <xf numFmtId="0" fontId="4" fillId="6" borderId="34" xfId="0" applyFont="1" applyFill="1" applyBorder="1" applyAlignment="1" applyProtection="1">
      <alignment horizontal="center" vertical="center" wrapText="1"/>
      <protection locked="0"/>
    </xf>
    <xf numFmtId="0" fontId="6" fillId="6" borderId="31" xfId="0" applyFont="1" applyFill="1" applyBorder="1" applyAlignment="1" applyProtection="1">
      <alignment horizontal="center" vertical="center"/>
      <protection locked="0"/>
    </xf>
    <xf numFmtId="0" fontId="6" fillId="6" borderId="32" xfId="0" applyFont="1" applyFill="1" applyBorder="1" applyAlignment="1" applyProtection="1">
      <alignment horizontal="center" vertical="center"/>
      <protection locked="0"/>
    </xf>
    <xf numFmtId="0" fontId="6" fillId="6" borderId="45" xfId="0" applyFont="1" applyFill="1" applyBorder="1" applyAlignment="1" applyProtection="1">
      <alignment horizontal="center" vertical="center" wrapText="1"/>
      <protection locked="0"/>
    </xf>
    <xf numFmtId="0" fontId="6" fillId="6" borderId="37" xfId="0" applyFont="1" applyFill="1" applyBorder="1" applyAlignment="1" applyProtection="1">
      <alignment horizontal="center" vertical="center" wrapText="1"/>
      <protection locked="0"/>
    </xf>
    <xf numFmtId="0" fontId="7" fillId="3" borderId="27" xfId="0" applyFont="1" applyFill="1" applyBorder="1" applyAlignment="1">
      <alignment horizontal="center" vertical="center"/>
    </xf>
    <xf numFmtId="0" fontId="7" fillId="3" borderId="46" xfId="0" applyFont="1" applyFill="1" applyBorder="1" applyAlignment="1">
      <alignment horizontal="center" vertical="center"/>
    </xf>
    <xf numFmtId="0" fontId="7" fillId="3" borderId="53" xfId="0" applyFont="1" applyFill="1" applyBorder="1" applyAlignment="1">
      <alignment horizontal="center" vertical="center"/>
    </xf>
    <xf numFmtId="0" fontId="4" fillId="4" borderId="5" xfId="0" applyFont="1" applyFill="1" applyBorder="1" applyAlignment="1">
      <alignment horizontal="left" vertical="center" wrapText="1"/>
    </xf>
    <xf numFmtId="0" fontId="4" fillId="6" borderId="7" xfId="0" applyFont="1" applyFill="1" applyBorder="1" applyAlignment="1" applyProtection="1">
      <alignment horizontal="center" vertical="center" wrapText="1"/>
      <protection locked="0"/>
    </xf>
    <xf numFmtId="0" fontId="7" fillId="3" borderId="2"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4" fillId="6" borderId="39" xfId="0" applyFont="1" applyFill="1" applyBorder="1" applyAlignment="1" applyProtection="1">
      <alignment horizontal="center" vertical="center" wrapText="1"/>
      <protection locked="0"/>
    </xf>
    <xf numFmtId="0" fontId="4" fillId="6" borderId="40" xfId="0" applyFont="1" applyFill="1" applyBorder="1" applyAlignment="1" applyProtection="1">
      <alignment horizontal="center" vertical="center" wrapText="1"/>
      <protection locked="0"/>
    </xf>
    <xf numFmtId="49" fontId="3" fillId="2" borderId="3"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xf>
    <xf numFmtId="0" fontId="4" fillId="4" borderId="29" xfId="0" applyFont="1" applyFill="1" applyBorder="1" applyAlignment="1">
      <alignment horizontal="left" vertical="center" wrapText="1"/>
    </xf>
    <xf numFmtId="0" fontId="4" fillId="4" borderId="26" xfId="0" applyFont="1" applyFill="1" applyBorder="1" applyAlignment="1">
      <alignment horizontal="left" vertical="center" wrapText="1"/>
    </xf>
    <xf numFmtId="0" fontId="4" fillId="6" borderId="23" xfId="0" applyFont="1" applyFill="1" applyBorder="1" applyAlignment="1" applyProtection="1">
      <alignment horizontal="center" vertical="center" wrapText="1"/>
      <protection locked="0"/>
    </xf>
    <xf numFmtId="0" fontId="6" fillId="6" borderId="39" xfId="0" applyFont="1" applyFill="1" applyBorder="1" applyAlignment="1" applyProtection="1">
      <alignment horizontal="center" vertical="center"/>
      <protection locked="0"/>
    </xf>
    <xf numFmtId="0" fontId="6" fillId="6" borderId="40" xfId="0" applyFont="1" applyFill="1" applyBorder="1" applyAlignment="1" applyProtection="1">
      <alignment horizontal="center" vertical="center"/>
      <protection locked="0"/>
    </xf>
    <xf numFmtId="0" fontId="4" fillId="4" borderId="18" xfId="0" applyFont="1" applyFill="1" applyBorder="1" applyAlignment="1">
      <alignment horizontal="left" vertical="center" wrapText="1"/>
    </xf>
    <xf numFmtId="0" fontId="4" fillId="4" borderId="19" xfId="0" applyFont="1" applyFill="1" applyBorder="1" applyAlignment="1">
      <alignment horizontal="left" vertical="center" wrapText="1"/>
    </xf>
    <xf numFmtId="0" fontId="39" fillId="4" borderId="0" xfId="0" applyFont="1" applyFill="1" applyAlignment="1">
      <alignment horizontal="left" vertical="center" wrapText="1"/>
    </xf>
    <xf numFmtId="0" fontId="39" fillId="4" borderId="6" xfId="0" applyFont="1" applyFill="1" applyBorder="1" applyAlignment="1">
      <alignment horizontal="left" vertical="center" wrapText="1"/>
    </xf>
    <xf numFmtId="0" fontId="4" fillId="4" borderId="15" xfId="0" applyFont="1" applyFill="1" applyBorder="1" applyAlignment="1">
      <alignment horizontal="left" vertical="center" wrapText="1"/>
    </xf>
    <xf numFmtId="0" fontId="4" fillId="6" borderId="44"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4" fillId="4" borderId="46" xfId="0" applyFont="1" applyFill="1" applyBorder="1" applyAlignment="1">
      <alignment horizontal="left" vertical="center" wrapText="1"/>
    </xf>
    <xf numFmtId="0" fontId="4" fillId="4" borderId="47" xfId="0" applyFont="1" applyFill="1" applyBorder="1" applyAlignment="1">
      <alignment horizontal="left" vertical="center" wrapText="1"/>
    </xf>
    <xf numFmtId="0" fontId="4" fillId="6" borderId="42" xfId="0" applyFont="1" applyFill="1" applyBorder="1" applyAlignment="1" applyProtection="1">
      <alignment horizontal="center" vertical="center" wrapText="1"/>
      <protection locked="0"/>
    </xf>
    <xf numFmtId="0" fontId="4" fillId="6" borderId="19" xfId="0" applyFont="1" applyFill="1" applyBorder="1" applyAlignment="1" applyProtection="1">
      <alignment horizontal="center" vertical="center" wrapText="1"/>
      <protection locked="0"/>
    </xf>
    <xf numFmtId="0" fontId="4" fillId="4" borderId="41" xfId="0" applyFont="1" applyFill="1" applyBorder="1" applyAlignment="1">
      <alignment horizontal="left" vertical="center" wrapText="1"/>
    </xf>
    <xf numFmtId="0" fontId="4" fillId="4" borderId="58"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6" fillId="4" borderId="43" xfId="0" applyFont="1" applyFill="1" applyBorder="1" applyAlignment="1">
      <alignment horizontal="left" vertical="center" wrapText="1"/>
    </xf>
    <xf numFmtId="0" fontId="6" fillId="4" borderId="39" xfId="0" applyFont="1" applyFill="1" applyBorder="1" applyAlignment="1">
      <alignment horizontal="left" vertical="center" wrapText="1"/>
    </xf>
    <xf numFmtId="0" fontId="7" fillId="3" borderId="3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37" xfId="0" applyFont="1" applyFill="1" applyBorder="1" applyAlignment="1">
      <alignment horizontal="center" vertical="center"/>
    </xf>
    <xf numFmtId="0" fontId="4" fillId="4" borderId="67"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43" xfId="0" applyFont="1" applyFill="1" applyBorder="1" applyAlignment="1">
      <alignment horizontal="left" vertical="center" wrapText="1"/>
    </xf>
    <xf numFmtId="0" fontId="6" fillId="6" borderId="13" xfId="0" applyFont="1" applyFill="1" applyBorder="1" applyAlignment="1" applyProtection="1">
      <alignment horizontal="center" vertical="center" wrapText="1"/>
      <protection locked="0"/>
    </xf>
    <xf numFmtId="0" fontId="6" fillId="6" borderId="54" xfId="0" applyFont="1" applyFill="1" applyBorder="1" applyAlignment="1" applyProtection="1">
      <alignment horizontal="center" vertical="center" wrapText="1"/>
      <protection locked="0"/>
    </xf>
    <xf numFmtId="0" fontId="4" fillId="4" borderId="0" xfId="0" applyFont="1" applyFill="1" applyAlignment="1">
      <alignment horizontal="center" vertical="top" wrapText="1"/>
    </xf>
    <xf numFmtId="0" fontId="4" fillId="4" borderId="23" xfId="0" applyFont="1" applyFill="1" applyBorder="1" applyAlignment="1">
      <alignment horizontal="center" vertical="top" wrapText="1"/>
    </xf>
    <xf numFmtId="0" fontId="4" fillId="6" borderId="13" xfId="0" applyFont="1" applyFill="1" applyBorder="1" applyAlignment="1" applyProtection="1">
      <alignment horizontal="center" vertical="center" wrapText="1"/>
      <protection locked="0"/>
    </xf>
    <xf numFmtId="0" fontId="4" fillId="6" borderId="54"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1" fontId="4" fillId="0" borderId="3"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1" fontId="5" fillId="4" borderId="3" xfId="0" applyNumberFormat="1"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49" fillId="0" borderId="73" xfId="0" applyFont="1" applyBorder="1" applyAlignment="1" applyProtection="1">
      <alignment horizontal="center" vertical="center" wrapText="1"/>
      <protection locked="0"/>
    </xf>
    <xf numFmtId="0" fontId="49" fillId="0" borderId="74" xfId="0" applyFont="1" applyBorder="1" applyAlignment="1" applyProtection="1">
      <alignment horizontal="center" vertical="center" wrapText="1"/>
      <protection locked="0"/>
    </xf>
    <xf numFmtId="0" fontId="25" fillId="12" borderId="14" xfId="0" applyFont="1" applyFill="1" applyBorder="1" applyAlignment="1">
      <alignment horizontal="center" vertical="center" wrapText="1"/>
    </xf>
    <xf numFmtId="0" fontId="25" fillId="12" borderId="15" xfId="0" applyFont="1" applyFill="1" applyBorder="1" applyAlignment="1">
      <alignment horizontal="center" vertical="center" wrapText="1"/>
    </xf>
    <xf numFmtId="0" fontId="25" fillId="12" borderId="16" xfId="0" applyFont="1" applyFill="1" applyBorder="1" applyAlignment="1">
      <alignment horizontal="center" vertical="center" wrapText="1"/>
    </xf>
    <xf numFmtId="0" fontId="6" fillId="4" borderId="35" xfId="2" applyFont="1" applyFill="1" applyBorder="1" applyAlignment="1" applyProtection="1">
      <alignment horizontal="center" vertical="center" wrapText="1"/>
    </xf>
    <xf numFmtId="0" fontId="6" fillId="4" borderId="36" xfId="2" applyFont="1" applyFill="1" applyBorder="1" applyAlignment="1" applyProtection="1">
      <alignment horizontal="center" vertical="center" wrapText="1"/>
    </xf>
    <xf numFmtId="0" fontId="6" fillId="4" borderId="37" xfId="2" applyFont="1" applyFill="1" applyBorder="1" applyAlignment="1" applyProtection="1">
      <alignment horizontal="center" vertical="center" wrapText="1"/>
    </xf>
    <xf numFmtId="0" fontId="6" fillId="4" borderId="22" xfId="2" applyFont="1" applyFill="1" applyBorder="1" applyAlignment="1" applyProtection="1">
      <alignment horizontal="center" vertical="center" wrapText="1"/>
    </xf>
    <xf numFmtId="0" fontId="6" fillId="4" borderId="0" xfId="2" applyFont="1" applyFill="1" applyBorder="1" applyAlignment="1" applyProtection="1">
      <alignment horizontal="center" vertical="center" wrapText="1"/>
    </xf>
    <xf numFmtId="0" fontId="6" fillId="4" borderId="23" xfId="2" applyFont="1" applyFill="1" applyBorder="1" applyAlignment="1" applyProtection="1">
      <alignment horizontal="center" vertical="center" wrapText="1"/>
    </xf>
    <xf numFmtId="0" fontId="6" fillId="4" borderId="27" xfId="2" applyFont="1" applyFill="1" applyBorder="1" applyAlignment="1" applyProtection="1">
      <alignment horizontal="center" vertical="center" wrapText="1"/>
    </xf>
    <xf numFmtId="0" fontId="6" fillId="4" borderId="46" xfId="2" applyFont="1" applyFill="1" applyBorder="1" applyAlignment="1" applyProtection="1">
      <alignment horizontal="center" vertical="center" wrapText="1"/>
    </xf>
    <xf numFmtId="0" fontId="6" fillId="4" borderId="53" xfId="2" applyFont="1" applyFill="1" applyBorder="1" applyAlignment="1" applyProtection="1">
      <alignment horizontal="center" vertical="center" wrapText="1"/>
    </xf>
    <xf numFmtId="0" fontId="52" fillId="0" borderId="77" xfId="0" applyFont="1" applyBorder="1" applyAlignment="1">
      <alignment horizontal="center" vertical="center" wrapText="1"/>
    </xf>
    <xf numFmtId="0" fontId="52" fillId="0" borderId="73" xfId="0" applyFont="1" applyBorder="1" applyAlignment="1">
      <alignment horizontal="center" vertical="center" wrapText="1"/>
    </xf>
    <xf numFmtId="0" fontId="52" fillId="0" borderId="74" xfId="0" applyFont="1" applyBorder="1" applyAlignment="1">
      <alignment horizontal="center" vertical="center" wrapText="1"/>
    </xf>
    <xf numFmtId="0" fontId="49" fillId="0" borderId="78" xfId="0" applyFont="1" applyBorder="1" applyAlignment="1" applyProtection="1">
      <alignment horizontal="center" vertical="center" wrapText="1"/>
      <protection locked="0"/>
    </xf>
    <xf numFmtId="0" fontId="50" fillId="0" borderId="65" xfId="0" applyFont="1" applyBorder="1" applyAlignment="1" applyProtection="1">
      <alignment wrapText="1"/>
      <protection locked="0"/>
    </xf>
    <xf numFmtId="0" fontId="50" fillId="0" borderId="66" xfId="0" applyFont="1" applyBorder="1" applyAlignment="1" applyProtection="1">
      <alignment wrapText="1"/>
      <protection locked="0"/>
    </xf>
    <xf numFmtId="0" fontId="52" fillId="0" borderId="64" xfId="0" applyFont="1" applyBorder="1" applyAlignment="1">
      <alignment horizontal="center" vertical="center" wrapText="1"/>
    </xf>
    <xf numFmtId="0" fontId="52" fillId="0" borderId="65" xfId="0" applyFont="1" applyBorder="1" applyAlignment="1">
      <alignment horizontal="center" vertical="center" wrapText="1"/>
    </xf>
    <xf numFmtId="0" fontId="52" fillId="0" borderId="66" xfId="0" applyFont="1" applyBorder="1" applyAlignment="1">
      <alignment horizontal="center" vertical="center" wrapText="1"/>
    </xf>
    <xf numFmtId="0" fontId="4" fillId="5" borderId="3" xfId="0" applyFont="1" applyFill="1" applyBorder="1" applyAlignment="1">
      <alignment horizontal="center" vertical="center" wrapText="1"/>
    </xf>
    <xf numFmtId="0" fontId="20" fillId="9" borderId="39" xfId="0" applyFont="1" applyFill="1" applyBorder="1" applyAlignment="1" applyProtection="1">
      <alignment horizontal="left" vertical="top" wrapText="1"/>
      <protection locked="0"/>
    </xf>
    <xf numFmtId="0" fontId="20" fillId="9" borderId="40" xfId="0" applyFont="1" applyFill="1" applyBorder="1" applyAlignment="1" applyProtection="1">
      <alignment horizontal="left" vertical="top" wrapText="1"/>
      <protection locked="0"/>
    </xf>
    <xf numFmtId="0" fontId="6" fillId="4" borderId="15" xfId="0" applyFont="1" applyFill="1" applyBorder="1" applyAlignment="1">
      <alignment horizontal="left" vertical="center" wrapText="1"/>
    </xf>
    <xf numFmtId="0" fontId="6" fillId="4" borderId="71" xfId="0" applyFont="1" applyFill="1" applyBorder="1" applyAlignment="1">
      <alignment horizontal="left"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6" fillId="4" borderId="46" xfId="0" applyFont="1" applyFill="1" applyBorder="1" applyAlignment="1">
      <alignment horizontal="left" vertical="center" wrapText="1"/>
    </xf>
    <xf numFmtId="0" fontId="6" fillId="4" borderId="37" xfId="0" applyFont="1" applyFill="1" applyBorder="1" applyAlignment="1">
      <alignment horizontal="left" vertical="center" wrapText="1"/>
    </xf>
    <xf numFmtId="0" fontId="6" fillId="4" borderId="58" xfId="0" applyFont="1" applyFill="1" applyBorder="1" applyAlignment="1">
      <alignment horizontal="left" vertical="center" wrapText="1"/>
    </xf>
    <xf numFmtId="0" fontId="6" fillId="4" borderId="57" xfId="0" applyFont="1" applyFill="1" applyBorder="1" applyAlignment="1">
      <alignment horizontal="left" vertical="center" wrapText="1"/>
    </xf>
    <xf numFmtId="0" fontId="6" fillId="4" borderId="52" xfId="0" applyFont="1" applyFill="1" applyBorder="1" applyAlignment="1">
      <alignment horizontal="left" vertical="center" wrapText="1"/>
    </xf>
    <xf numFmtId="0" fontId="6" fillId="4" borderId="51" xfId="0" applyFont="1" applyFill="1" applyBorder="1" applyAlignment="1">
      <alignment horizontal="left" vertical="center" wrapText="1"/>
    </xf>
    <xf numFmtId="0" fontId="7" fillId="3" borderId="27"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7" fillId="3" borderId="53" xfId="0" applyFont="1" applyFill="1" applyBorder="1" applyAlignment="1">
      <alignment horizontal="center" vertical="center" wrapText="1"/>
    </xf>
    <xf numFmtId="0" fontId="20" fillId="9" borderId="18" xfId="0" applyFont="1" applyFill="1" applyBorder="1" applyAlignment="1">
      <alignment horizontal="left" vertical="center" wrapText="1"/>
    </xf>
    <xf numFmtId="0" fontId="20" fillId="9" borderId="41" xfId="0" applyFont="1" applyFill="1" applyBorder="1" applyAlignment="1">
      <alignment horizontal="left" vertical="center" wrapText="1"/>
    </xf>
    <xf numFmtId="0" fontId="20" fillId="9" borderId="6" xfId="0" applyFont="1" applyFill="1" applyBorder="1" applyAlignment="1">
      <alignment horizontal="left" vertical="center" wrapText="1"/>
    </xf>
    <xf numFmtId="0" fontId="6" fillId="4" borderId="26" xfId="0" applyFont="1" applyFill="1" applyBorder="1" applyAlignment="1">
      <alignment horizontal="left" vertical="center" wrapText="1"/>
    </xf>
    <xf numFmtId="0" fontId="6" fillId="4" borderId="49" xfId="0" applyFont="1" applyFill="1" applyBorder="1" applyAlignment="1">
      <alignment horizontal="left" vertical="center" wrapText="1"/>
    </xf>
    <xf numFmtId="0" fontId="6" fillId="4" borderId="50" xfId="0" applyFont="1" applyFill="1" applyBorder="1" applyAlignment="1">
      <alignment horizontal="left" vertical="center" wrapText="1"/>
    </xf>
    <xf numFmtId="0" fontId="18" fillId="0" borderId="3" xfId="0" applyFont="1" applyBorder="1" applyAlignment="1">
      <alignment horizontal="center" vertical="center" wrapText="1"/>
    </xf>
    <xf numFmtId="0" fontId="7" fillId="3" borderId="1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14" fontId="6" fillId="0" borderId="3" xfId="0" applyNumberFormat="1"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47" fillId="4" borderId="25" xfId="0" applyFont="1" applyFill="1" applyBorder="1" applyAlignment="1">
      <alignment horizontal="left" vertical="center" wrapText="1"/>
    </xf>
    <xf numFmtId="0" fontId="47" fillId="4" borderId="5" xfId="0" applyFont="1" applyFill="1" applyBorder="1" applyAlignment="1">
      <alignment horizontal="left" vertical="center" wrapText="1"/>
    </xf>
    <xf numFmtId="0" fontId="47" fillId="4" borderId="26" xfId="0" applyFont="1" applyFill="1" applyBorder="1" applyAlignment="1">
      <alignment horizontal="left" vertical="center" wrapText="1"/>
    </xf>
    <xf numFmtId="0" fontId="7" fillId="3" borderId="35"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6" fillId="4" borderId="6" xfId="0" applyFont="1" applyFill="1" applyBorder="1" applyAlignment="1">
      <alignment horizontal="left" vertical="center" wrapText="1"/>
    </xf>
    <xf numFmtId="49" fontId="18"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20" fillId="9" borderId="0" xfId="0" applyFont="1" applyFill="1" applyAlignment="1">
      <alignment horizontal="left" vertical="center" wrapText="1"/>
    </xf>
    <xf numFmtId="0" fontId="20" fillId="9" borderId="23" xfId="0" applyFont="1" applyFill="1" applyBorder="1" applyAlignment="1">
      <alignment horizontal="left" vertical="center" wrapText="1"/>
    </xf>
    <xf numFmtId="0" fontId="20" fillId="9" borderId="12" xfId="0" applyFont="1" applyFill="1" applyBorder="1" applyAlignment="1">
      <alignment horizontal="left" vertical="center" wrapText="1"/>
    </xf>
    <xf numFmtId="0" fontId="21" fillId="9" borderId="27" xfId="0" applyFont="1" applyFill="1" applyBorder="1" applyAlignment="1">
      <alignment horizontal="center" vertical="center" wrapText="1"/>
    </xf>
    <xf numFmtId="0" fontId="21" fillId="9" borderId="46" xfId="0" applyFont="1" applyFill="1" applyBorder="1" applyAlignment="1">
      <alignment horizontal="center" vertical="center" wrapText="1"/>
    </xf>
    <xf numFmtId="0" fontId="21" fillId="9" borderId="53" xfId="0" applyFont="1" applyFill="1" applyBorder="1" applyAlignment="1">
      <alignment horizontal="center" vertical="center" wrapText="1"/>
    </xf>
    <xf numFmtId="0" fontId="6" fillId="4" borderId="67" xfId="0" applyFont="1" applyFill="1" applyBorder="1" applyAlignment="1">
      <alignment horizontal="left" vertical="center" wrapText="1"/>
    </xf>
    <xf numFmtId="0" fontId="6" fillId="4" borderId="72" xfId="0" applyFont="1" applyFill="1" applyBorder="1" applyAlignment="1">
      <alignment horizontal="left" vertical="center" wrapText="1"/>
    </xf>
    <xf numFmtId="9" fontId="4" fillId="5" borderId="0" xfId="0" applyNumberFormat="1" applyFont="1" applyFill="1" applyAlignment="1">
      <alignment horizontal="center" vertical="center" wrapText="1"/>
    </xf>
    <xf numFmtId="0" fontId="5" fillId="5" borderId="0" xfId="0" applyFont="1" applyFill="1" applyAlignment="1">
      <alignment horizontal="center" vertical="center" wrapText="1"/>
    </xf>
    <xf numFmtId="0" fontId="6" fillId="6" borderId="32" xfId="0" applyFont="1" applyFill="1" applyBorder="1" applyAlignment="1" applyProtection="1">
      <alignment horizontal="center" vertical="center" wrapText="1"/>
      <protection locked="0"/>
    </xf>
    <xf numFmtId="0" fontId="6" fillId="6" borderId="40"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left" vertical="top" wrapText="1"/>
      <protection locked="0"/>
    </xf>
    <xf numFmtId="0" fontId="6" fillId="5" borderId="24" xfId="0" applyFont="1" applyFill="1" applyBorder="1" applyAlignment="1" applyProtection="1">
      <alignment horizontal="left" vertical="top" wrapText="1"/>
      <protection locked="0"/>
    </xf>
    <xf numFmtId="0" fontId="6" fillId="5" borderId="39" xfId="0" applyFont="1" applyFill="1" applyBorder="1" applyAlignment="1" applyProtection="1">
      <alignment horizontal="left" vertical="top" wrapText="1"/>
      <protection locked="0"/>
    </xf>
    <xf numFmtId="0" fontId="6" fillId="5" borderId="40" xfId="0" applyFont="1" applyFill="1" applyBorder="1" applyAlignment="1" applyProtection="1">
      <alignment horizontal="left" vertical="top" wrapText="1"/>
      <protection locked="0"/>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4" fillId="4" borderId="5" xfId="0" applyFont="1" applyFill="1" applyBorder="1" applyAlignment="1">
      <alignment horizontal="left" wrapText="1"/>
    </xf>
    <xf numFmtId="0" fontId="4" fillId="6" borderId="11" xfId="0" applyFont="1" applyFill="1" applyBorder="1" applyAlignment="1" applyProtection="1">
      <alignment horizontal="center" vertical="center" wrapText="1"/>
      <protection locked="0"/>
    </xf>
    <xf numFmtId="0" fontId="33" fillId="4" borderId="11" xfId="0" applyFont="1" applyFill="1" applyBorder="1" applyAlignment="1">
      <alignment horizontal="left" vertical="center" wrapText="1"/>
    </xf>
    <xf numFmtId="0" fontId="3" fillId="0" borderId="3" xfId="0" applyFont="1" applyBorder="1" applyAlignment="1">
      <alignment horizontal="center" vertical="center" wrapText="1"/>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24" fillId="4" borderId="20" xfId="0" applyFont="1" applyFill="1" applyBorder="1" applyAlignment="1">
      <alignment horizontal="center" vertical="center" wrapText="1"/>
    </xf>
    <xf numFmtId="0" fontId="24" fillId="4" borderId="11" xfId="0" applyFont="1" applyFill="1" applyBorder="1" applyAlignment="1">
      <alignment horizontal="center" vertical="center" wrapText="1"/>
    </xf>
    <xf numFmtId="0" fontId="24" fillId="4" borderId="21" xfId="0" applyFont="1" applyFill="1" applyBorder="1" applyAlignment="1">
      <alignment horizontal="center" vertical="center" wrapText="1"/>
    </xf>
    <xf numFmtId="49" fontId="6" fillId="7" borderId="33" xfId="0" applyNumberFormat="1" applyFont="1" applyFill="1" applyBorder="1" applyAlignment="1">
      <alignment horizontal="center" vertical="center" wrapText="1"/>
    </xf>
    <xf numFmtId="49" fontId="6" fillId="7" borderId="3" xfId="0" applyNumberFormat="1" applyFont="1" applyFill="1" applyBorder="1" applyAlignment="1">
      <alignment horizontal="center" vertical="center" wrapText="1"/>
    </xf>
    <xf numFmtId="0" fontId="4" fillId="4" borderId="33" xfId="0" applyFont="1" applyFill="1" applyBorder="1" applyAlignment="1">
      <alignment horizontal="left" vertical="center" wrapText="1"/>
    </xf>
    <xf numFmtId="0" fontId="9" fillId="2" borderId="18"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5" fillId="2" borderId="19" xfId="0" applyFont="1" applyFill="1" applyBorder="1" applyAlignment="1">
      <alignment horizontal="left" vertical="center" wrapText="1"/>
    </xf>
    <xf numFmtId="49" fontId="6" fillId="7" borderId="20" xfId="0" applyNumberFormat="1" applyFont="1" applyFill="1" applyBorder="1" applyAlignment="1">
      <alignment horizontal="center" vertical="center" wrapText="1"/>
    </xf>
    <xf numFmtId="49" fontId="6" fillId="7" borderId="12" xfId="0" applyNumberFormat="1" applyFont="1" applyFill="1" applyBorder="1" applyAlignment="1">
      <alignment horizontal="center" vertical="center" wrapText="1"/>
    </xf>
    <xf numFmtId="0" fontId="4" fillId="4" borderId="20" xfId="0" applyFont="1" applyFill="1" applyBorder="1" applyAlignment="1">
      <alignment horizontal="left" vertical="center" wrapText="1"/>
    </xf>
    <xf numFmtId="49" fontId="18" fillId="2" borderId="14" xfId="0" applyNumberFormat="1" applyFont="1" applyFill="1" applyBorder="1" applyAlignment="1">
      <alignment horizontal="center" vertical="center" wrapText="1"/>
    </xf>
    <xf numFmtId="49" fontId="18" fillId="2" borderId="46" xfId="0" applyNumberFormat="1" applyFont="1" applyFill="1" applyBorder="1" applyAlignment="1">
      <alignment horizontal="center" vertical="center" wrapText="1"/>
    </xf>
    <xf numFmtId="49" fontId="18" fillId="2" borderId="53" xfId="0" applyNumberFormat="1" applyFont="1" applyFill="1" applyBorder="1" applyAlignment="1">
      <alignment horizontal="center" vertical="center" wrapText="1"/>
    </xf>
    <xf numFmtId="49" fontId="18" fillId="2" borderId="15" xfId="0" applyNumberFormat="1" applyFont="1" applyFill="1" applyBorder="1" applyAlignment="1">
      <alignment horizontal="center" vertical="center" wrapText="1"/>
    </xf>
    <xf numFmtId="49" fontId="18" fillId="2" borderId="16" xfId="0" applyNumberFormat="1" applyFont="1" applyFill="1" applyBorder="1" applyAlignment="1">
      <alignment horizontal="center" vertical="center" wrapText="1"/>
    </xf>
    <xf numFmtId="0" fontId="6" fillId="4" borderId="33"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6" fillId="0" borderId="28" xfId="0" applyFont="1" applyBorder="1" applyAlignment="1" applyProtection="1">
      <alignment horizontal="left" vertical="top" wrapText="1"/>
      <protection locked="0"/>
    </xf>
    <xf numFmtId="0" fontId="6" fillId="0" borderId="29" xfId="0" applyFont="1" applyBorder="1" applyAlignment="1" applyProtection="1">
      <alignment horizontal="left" vertical="top" wrapText="1"/>
      <protection locked="0"/>
    </xf>
    <xf numFmtId="0" fontId="6" fillId="0" borderId="30" xfId="0" applyFont="1" applyBorder="1" applyAlignment="1" applyProtection="1">
      <alignment horizontal="left" vertical="top" wrapText="1"/>
      <protection locked="0"/>
    </xf>
    <xf numFmtId="0" fontId="6" fillId="0" borderId="2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4" borderId="20" xfId="0" applyFont="1" applyFill="1" applyBorder="1" applyAlignment="1">
      <alignment horizontal="left" vertical="center" wrapText="1"/>
    </xf>
    <xf numFmtId="0" fontId="6" fillId="5" borderId="38" xfId="0" applyFont="1" applyFill="1" applyBorder="1" applyAlignment="1" applyProtection="1">
      <alignment horizontal="left" vertical="top" wrapText="1"/>
      <protection locked="0"/>
    </xf>
    <xf numFmtId="0" fontId="9" fillId="2" borderId="17"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0" borderId="42"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4" fillId="0" borderId="5" xfId="0" applyFont="1" applyBorder="1" applyAlignment="1">
      <alignment horizontal="left" wrapText="1"/>
    </xf>
    <xf numFmtId="0" fontId="4" fillId="0" borderId="3" xfId="0" applyFont="1" applyBorder="1" applyAlignment="1" applyProtection="1">
      <alignment horizontal="center" vertical="center" wrapText="1"/>
      <protection locked="0"/>
    </xf>
    <xf numFmtId="0" fontId="5" fillId="0" borderId="5" xfId="0" applyFont="1" applyBorder="1" applyAlignment="1">
      <alignment horizontal="left" wrapText="1"/>
    </xf>
    <xf numFmtId="0" fontId="3" fillId="0" borderId="0" xfId="0" applyFont="1" applyAlignment="1">
      <alignment horizontal="center" vertical="center" wrapText="1"/>
    </xf>
    <xf numFmtId="0" fontId="6" fillId="0" borderId="0" xfId="2" applyFont="1" applyBorder="1" applyAlignment="1" applyProtection="1">
      <alignment horizontal="left" vertical="top" wrapText="1"/>
    </xf>
    <xf numFmtId="0" fontId="7" fillId="10" borderId="62" xfId="0" applyFont="1" applyFill="1" applyBorder="1" applyAlignment="1">
      <alignment horizontal="center" vertical="center" wrapText="1"/>
    </xf>
    <xf numFmtId="0" fontId="7" fillId="10" borderId="63"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5" fillId="0" borderId="0" xfId="0" applyFont="1" applyAlignment="1">
      <alignment horizontal="left" wrapText="1"/>
    </xf>
  </cellXfs>
  <cellStyles count="3">
    <cellStyle name="Hyperlink" xfId="2" builtinId="8"/>
    <cellStyle name="Normal" xfId="0" builtinId="0"/>
    <cellStyle name="Percent" xfId="1" builtinId="5"/>
  </cellStyles>
  <dxfs count="85">
    <dxf>
      <font>
        <color theme="0" tint="-0.499984740745262"/>
      </font>
      <fill>
        <patternFill>
          <bgColor theme="0" tint="-0.499984740745262"/>
        </patternFill>
      </fill>
    </dxf>
    <dxf>
      <font>
        <color theme="1"/>
      </font>
    </dxf>
    <dxf>
      <font>
        <color theme="1"/>
      </font>
    </dxf>
    <dxf>
      <font>
        <color theme="1"/>
      </font>
    </dxf>
    <dxf>
      <font>
        <color theme="1"/>
      </font>
    </dxf>
    <dxf>
      <font>
        <color theme="1"/>
      </font>
    </dxf>
    <dxf>
      <font>
        <color theme="0" tint="-0.499984740745262"/>
      </font>
      <fill>
        <patternFill>
          <bgColor theme="0" tint="-0.499984740745262"/>
        </patternFill>
      </fill>
    </dxf>
    <dxf>
      <font>
        <color theme="0" tint="-0.499984740745262"/>
      </font>
      <fill>
        <patternFill patternType="solid">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font>
      <fill>
        <patternFill patternType="solid">
          <bgColor rgb="FFBBD2B5"/>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font>
    </dxf>
    <dxf>
      <font>
        <color theme="1"/>
      </font>
    </dxf>
    <dxf>
      <font>
        <color theme="1"/>
      </font>
    </dxf>
    <dxf>
      <font>
        <color theme="1"/>
      </font>
    </dxf>
    <dxf>
      <font>
        <color theme="1"/>
      </font>
    </dxf>
    <dxf>
      <font>
        <color theme="0" tint="-0.499984740745262"/>
      </font>
      <fill>
        <patternFill>
          <bgColor theme="0" tint="-0.499984740745262"/>
        </patternFill>
      </fill>
    </dxf>
    <dxf>
      <font>
        <color theme="0" tint="-0.499984740745262"/>
      </font>
      <fill>
        <patternFill patternType="solid">
          <bgColor theme="0" tint="-0.499984740745262"/>
        </patternFill>
      </fill>
    </dxf>
    <dxf>
      <font>
        <color theme="0" tint="-0.499984740745262"/>
      </font>
      <fill>
        <patternFill patternType="solid">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font>
      <fill>
        <patternFill patternType="solid">
          <bgColor rgb="FFBBD2B5"/>
        </patternFill>
      </fill>
    </dxf>
    <dxf>
      <font>
        <color rgb="FFBBD2B5"/>
      </font>
    </dxf>
    <dxf>
      <font>
        <color rgb="FF000000"/>
      </font>
      <fill>
        <patternFill patternType="solid">
          <bgColor rgb="FFDACCEA"/>
        </patternFill>
      </fill>
    </dxf>
    <dxf>
      <font>
        <color theme="1"/>
      </font>
      <fill>
        <patternFill>
          <fgColor auto="1"/>
          <bgColor rgb="FFDACCEA"/>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font>
      <fill>
        <patternFill>
          <bgColor theme="0"/>
        </patternFill>
      </fill>
    </dxf>
    <dxf>
      <font>
        <color theme="0" tint="-0.499984740745262"/>
      </font>
      <fill>
        <patternFill>
          <bgColor theme="0" tint="-0.499984740745262"/>
        </patternFill>
      </fill>
    </dxf>
    <dxf>
      <font>
        <color theme="1"/>
      </font>
      <fill>
        <patternFill>
          <bgColor rgb="FFE2EDDF"/>
        </patternFill>
      </fill>
    </dxf>
    <dxf>
      <font>
        <color theme="0" tint="-0.499984740745262"/>
      </font>
      <fill>
        <patternFill>
          <bgColor theme="0" tint="-0.499984740745262"/>
        </patternFill>
      </fill>
    </dxf>
    <dxf>
      <font>
        <color rgb="FF000000"/>
      </font>
      <fill>
        <patternFill patternType="solid">
          <bgColor rgb="FFE2EDDF"/>
        </patternFill>
      </fill>
    </dxf>
    <dxf>
      <font>
        <color theme="1"/>
      </font>
      <fill>
        <patternFill>
          <fgColor auto="1"/>
          <bgColor rgb="FFE2EDDF"/>
        </patternFill>
      </fill>
    </dxf>
    <dxf>
      <font>
        <color rgb="FF000000"/>
      </font>
      <fill>
        <patternFill patternType="solid">
          <bgColor rgb="FFE2EDDF"/>
        </patternFill>
      </fill>
    </dxf>
    <dxf>
      <font>
        <color theme="0" tint="-0.499984740745262"/>
      </font>
      <fill>
        <patternFill>
          <bgColor theme="0" tint="-0.499984740745262"/>
        </patternFill>
      </fill>
    </dxf>
    <dxf>
      <font>
        <color theme="1"/>
      </font>
      <fill>
        <patternFill>
          <bgColor rgb="FFDACCEA"/>
        </patternFill>
      </fill>
    </dxf>
    <dxf>
      <font>
        <color rgb="FFDACCEA"/>
      </font>
    </dxf>
    <dxf>
      <font>
        <color theme="1"/>
      </font>
      <fill>
        <patternFill>
          <bgColor rgb="FFDACCEA"/>
        </patternFill>
      </fill>
    </dxf>
    <dxf>
      <font>
        <color theme="1"/>
      </font>
      <fill>
        <patternFill>
          <bgColor rgb="FFDACCEA"/>
        </patternFill>
      </fill>
    </dxf>
    <dxf>
      <font>
        <color theme="1"/>
      </font>
      <fill>
        <patternFill>
          <bgColor rgb="FFDACCEA"/>
        </patternFill>
      </fill>
    </dxf>
    <dxf>
      <font>
        <color rgb="FFDACCEA"/>
      </font>
    </dxf>
    <dxf>
      <font>
        <color rgb="FFE2EDDF"/>
      </font>
    </dxf>
    <dxf>
      <font>
        <color theme="0" tint="-0.499984740745262"/>
      </font>
      <fill>
        <patternFill>
          <bgColor theme="0" tint="-0.499984740745262"/>
        </patternFill>
      </fill>
    </dxf>
    <dxf>
      <font>
        <color theme="0" tint="-0.499984740745262"/>
      </font>
      <fill>
        <patternFill>
          <bgColor theme="0" tint="-0.499984740745262"/>
        </patternFill>
      </fill>
    </dxf>
    <dxf>
      <font>
        <color theme="1"/>
      </font>
      <fill>
        <patternFill>
          <bgColor rgb="FFE2EDDF"/>
        </patternFill>
      </fill>
    </dxf>
    <dxf>
      <font>
        <color theme="1"/>
      </font>
      <fill>
        <patternFill>
          <bgColor rgb="FFE2EDDF"/>
        </patternFill>
      </fill>
    </dxf>
    <dxf>
      <font>
        <color theme="1"/>
      </font>
      <fill>
        <patternFill>
          <bgColor rgb="FFE2EDDF"/>
        </patternFill>
      </fill>
    </dxf>
    <dxf>
      <font>
        <color rgb="FFE2EDDF"/>
      </font>
    </dxf>
    <dxf>
      <font>
        <color theme="1"/>
      </font>
      <fill>
        <patternFill>
          <bgColor theme="0"/>
        </patternFill>
      </fill>
    </dxf>
    <dxf>
      <font>
        <color theme="1"/>
      </font>
      <fill>
        <patternFill>
          <bgColor rgb="FFE2EDDF"/>
        </patternFill>
      </fill>
    </dxf>
    <dxf>
      <font>
        <color theme="1"/>
      </font>
      <fill>
        <patternFill>
          <bgColor theme="0"/>
        </patternFill>
      </fill>
    </dxf>
    <dxf>
      <font>
        <color theme="1"/>
      </font>
      <fill>
        <patternFill>
          <bgColor rgb="FFE2EDDF"/>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rgb="FFE2EDDF"/>
        </patternFill>
      </fill>
    </dxf>
    <dxf>
      <font>
        <color theme="1"/>
      </font>
      <fill>
        <patternFill>
          <bgColor rgb="FFE2EDDF"/>
        </patternFill>
      </fill>
    </dxf>
    <dxf>
      <font>
        <color theme="1"/>
      </font>
      <fill>
        <patternFill>
          <bgColor rgb="FFE2EDDF"/>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colors>
    <mruColors>
      <color rgb="FFE2EDDF"/>
      <color rgb="FF000000"/>
      <color rgb="FFBBD2B5"/>
      <color rgb="FFB99ED6"/>
      <color rgb="FF1D898B"/>
      <color rgb="FFDACCEA"/>
      <color rgb="FF740000"/>
      <color rgb="FFFFDDDD"/>
      <color rgb="FFFFCDCD"/>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CA" sz="1200">
                <a:solidFill>
                  <a:sysClr val="windowText" lastClr="000000"/>
                </a:solidFill>
                <a:latin typeface="Arial" panose="020B0604020202020204" pitchFamily="34" charset="0"/>
                <a:cs typeface="Arial" panose="020B0604020202020204" pitchFamily="34" charset="0"/>
              </a:rPr>
              <a:t>People who experienced homelessness for at least one day (that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Tables'!$E$71:$N$71</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Tables'!$E$72:$N$72</c:f>
              <c:numCache>
                <c:formatCode>General</c:formatCode>
                <c:ptCount val="10"/>
                <c:pt idx="0">
                  <c:v>3976</c:v>
                </c:pt>
                <c:pt idx="1">
                  <c:v>3130</c:v>
                </c:pt>
                <c:pt idx="2">
                  <c:v>4401</c:v>
                </c:pt>
                <c:pt idx="3">
                  <c:v>5796</c:v>
                </c:pt>
                <c:pt idx="4">
                  <c:v>6268</c:v>
                </c:pt>
                <c:pt idx="5">
                  <c:v>6338</c:v>
                </c:pt>
                <c:pt idx="6">
                  <c:v>0</c:v>
                </c:pt>
                <c:pt idx="7">
                  <c:v>0</c:v>
                </c:pt>
                <c:pt idx="8">
                  <c:v>0</c:v>
                </c:pt>
                <c:pt idx="9">
                  <c:v>0</c:v>
                </c:pt>
              </c:numCache>
            </c:numRef>
          </c:val>
          <c:extLst>
            <c:ext xmlns:c16="http://schemas.microsoft.com/office/drawing/2014/chart" uri="{C3380CC4-5D6E-409C-BE32-E72D297353CC}">
              <c16:uniqueId val="{00000000-DCCC-485A-AD21-64CEBDFB758D}"/>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Tables'!$E$71:$N$71</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Tables'!$E$73:$N$73</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DCCC-485A-AD21-64CEBDFB758D}"/>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 period</a:t>
                </a:r>
              </a:p>
            </c:rich>
          </c:tx>
          <c:layout>
            <c:manualLayout>
              <c:xMode val="edge"/>
              <c:yMode val="edge"/>
              <c:x val="0.47024972370163948"/>
              <c:y val="0.914315513088317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333076685608743E-3"/>
              <c:y val="0.35001035059386737"/>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CA" sz="1200" b="0" i="0" u="none" strike="noStrike" baseline="0">
                <a:solidFill>
                  <a:sysClr val="windowText" lastClr="000000"/>
                </a:solidFill>
                <a:effectLst/>
                <a:latin typeface="Arial" panose="020B0604020202020204" pitchFamily="34" charset="0"/>
                <a:cs typeface="Arial" panose="020B0604020202020204" pitchFamily="34" charset="0"/>
              </a:rPr>
              <a:t>People who experienced chronic homelessness for at least one day (that year)</a:t>
            </a:r>
            <a:endParaRPr lang="en-CA" sz="1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CA"/>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Tables'!$E$126:$N$126</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Tables'!$E$127:$N$127</c:f>
              <c:numCache>
                <c:formatCode>General</c:formatCode>
                <c:ptCount val="10"/>
                <c:pt idx="0">
                  <c:v>1897</c:v>
                </c:pt>
                <c:pt idx="1">
                  <c:v>1653</c:v>
                </c:pt>
                <c:pt idx="2">
                  <c:v>1807</c:v>
                </c:pt>
                <c:pt idx="3">
                  <c:v>2591</c:v>
                </c:pt>
                <c:pt idx="4">
                  <c:v>3301</c:v>
                </c:pt>
                <c:pt idx="5">
                  <c:v>3617</c:v>
                </c:pt>
                <c:pt idx="6">
                  <c:v>0</c:v>
                </c:pt>
                <c:pt idx="7">
                  <c:v>0</c:v>
                </c:pt>
                <c:pt idx="8">
                  <c:v>0</c:v>
                </c:pt>
                <c:pt idx="9">
                  <c:v>0</c:v>
                </c:pt>
              </c:numCache>
            </c:numRef>
          </c:val>
          <c:extLst>
            <c:ext xmlns:c16="http://schemas.microsoft.com/office/drawing/2014/chart" uri="{C3380CC4-5D6E-409C-BE32-E72D297353CC}">
              <c16:uniqueId val="{00000000-D480-4867-8838-F8181C226D68}"/>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Tables'!$E$126:$N$126</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Tables'!$E$128:$N$128</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D480-4867-8838-F8181C226D68}"/>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a:t>
                </a:r>
                <a:r>
                  <a:rPr lang="en-CA" sz="1100" baseline="0">
                    <a:solidFill>
                      <a:sysClr val="windowText" lastClr="000000"/>
                    </a:solidFill>
                    <a:latin typeface="Arial" panose="020B0604020202020204" pitchFamily="34" charset="0"/>
                    <a:cs typeface="Arial" panose="020B0604020202020204" pitchFamily="34" charset="0"/>
                  </a:rPr>
                  <a:t> period</a:t>
                </a:r>
                <a:endParaRPr lang="en-CA" sz="11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46606740928098517"/>
              <c:y val="0.9202269476739365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CA"/>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68957366485624E-3"/>
              <c:y val="0.3049948075378468"/>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Tables'!$E$133:$N$133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Tables'!$E$134:$N$134</c:f>
              <c:numCache>
                <c:formatCode>General</c:formatCode>
                <c:ptCount val="10"/>
                <c:pt idx="0">
                  <c:v>352</c:v>
                </c:pt>
                <c:pt idx="1">
                  <c:v>707</c:v>
                </c:pt>
                <c:pt idx="2">
                  <c:v>774</c:v>
                </c:pt>
                <c:pt idx="3">
                  <c:v>995</c:v>
                </c:pt>
                <c:pt idx="4">
                  <c:v>1154</c:v>
                </c:pt>
                <c:pt idx="5">
                  <c:v>1008</c:v>
                </c:pt>
                <c:pt idx="6">
                  <c:v>0</c:v>
                </c:pt>
                <c:pt idx="7">
                  <c:v>0</c:v>
                </c:pt>
                <c:pt idx="8">
                  <c:v>0</c:v>
                </c:pt>
                <c:pt idx="9">
                  <c:v>0</c:v>
                </c:pt>
              </c:numCache>
            </c:numRef>
          </c:val>
          <c:extLst>
            <c:ext xmlns:c16="http://schemas.microsoft.com/office/drawing/2014/chart" uri="{C3380CC4-5D6E-409C-BE32-E72D297353CC}">
              <c16:uniqueId val="{00000000-DC3B-4EF5-B7FF-8A1CEA511860}"/>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Tables'!$E$133:$N$133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Tables'!$E$135:$N$135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DC3B-4EF5-B7FF-8A1CEA511860}"/>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1"/>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Tables'!$E$138:$N$138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Tables'!$E$139:$N$139</c:f>
              <c:numCache>
                <c:formatCode>General</c:formatCode>
                <c:ptCount val="10"/>
                <c:pt idx="0">
                  <c:v>141</c:v>
                </c:pt>
                <c:pt idx="1">
                  <c:v>377</c:v>
                </c:pt>
                <c:pt idx="2">
                  <c:v>299</c:v>
                </c:pt>
                <c:pt idx="3">
                  <c:v>119</c:v>
                </c:pt>
                <c:pt idx="4">
                  <c:v>97</c:v>
                </c:pt>
                <c:pt idx="5">
                  <c:v>133</c:v>
                </c:pt>
                <c:pt idx="6">
                  <c:v>0</c:v>
                </c:pt>
                <c:pt idx="7">
                  <c:v>0</c:v>
                </c:pt>
                <c:pt idx="8">
                  <c:v>0</c:v>
                </c:pt>
                <c:pt idx="9">
                  <c:v>0</c:v>
                </c:pt>
              </c:numCache>
            </c:numRef>
          </c:val>
          <c:extLst>
            <c:ext xmlns:c16="http://schemas.microsoft.com/office/drawing/2014/chart" uri="{C3380CC4-5D6E-409C-BE32-E72D297353CC}">
              <c16:uniqueId val="{00000000-4FB9-402D-BA7A-02A62473360E}"/>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tx>
            <c:v>TARGET</c:v>
          </c:tx>
          <c:spPr>
            <a:ln w="28575" cap="rnd">
              <a:solidFill>
                <a:srgbClr val="B99ED6"/>
              </a:solidFill>
              <a:round/>
            </a:ln>
            <a:effectLst/>
          </c:spPr>
          <c:marker>
            <c:symbol val="none"/>
          </c:marker>
          <c:cat>
            <c:strRef>
              <c:f>'[1]Worksheet - Tables'!$E$138:$N$138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Tables'!$E$140:$N$140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4FB9-402D-BA7A-02A62473360E}"/>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Tables'!$E$143:$N$143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Tables'!$E$144:$N$144</c:f>
              <c:numCache>
                <c:formatCode>General</c:formatCode>
                <c:ptCount val="10"/>
                <c:pt idx="0">
                  <c:v>686</c:v>
                </c:pt>
                <c:pt idx="1">
                  <c:v>855</c:v>
                </c:pt>
                <c:pt idx="2">
                  <c:v>757</c:v>
                </c:pt>
                <c:pt idx="3">
                  <c:v>794</c:v>
                </c:pt>
                <c:pt idx="4">
                  <c:v>767</c:v>
                </c:pt>
                <c:pt idx="5">
                  <c:v>618</c:v>
                </c:pt>
                <c:pt idx="6">
                  <c:v>0</c:v>
                </c:pt>
                <c:pt idx="7">
                  <c:v>0</c:v>
                </c:pt>
                <c:pt idx="8">
                  <c:v>0</c:v>
                </c:pt>
                <c:pt idx="9">
                  <c:v>0</c:v>
                </c:pt>
              </c:numCache>
            </c:numRef>
          </c:val>
          <c:extLst>
            <c:ext xmlns:c16="http://schemas.microsoft.com/office/drawing/2014/chart" uri="{C3380CC4-5D6E-409C-BE32-E72D297353CC}">
              <c16:uniqueId val="{00000000-4648-4DB2-922C-26E1800C3506}"/>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tx>
            <c:v>TARGET</c:v>
          </c:tx>
          <c:spPr>
            <a:ln w="28575" cap="rnd">
              <a:solidFill>
                <a:srgbClr val="B99ED6"/>
              </a:solidFill>
              <a:round/>
            </a:ln>
            <a:effectLst/>
          </c:spPr>
          <c:marker>
            <c:symbol val="none"/>
          </c:marker>
          <c:cat>
            <c:strRef>
              <c:f>'[1]Worksheet - Tables'!$E$143:$N$143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Tables'!$E$145:$N$145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4648-4DB2-922C-26E1800C3506}"/>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Population</c:v>
          </c:tx>
          <c:spPr>
            <a:solidFill>
              <a:srgbClr val="1D898B"/>
            </a:solidFill>
            <a:ln>
              <a:solidFill>
                <a:srgbClr val="1D898B"/>
              </a:solidFill>
            </a:ln>
            <a:effectLst/>
          </c:spPr>
          <c:invertIfNegative val="0"/>
          <c:cat>
            <c:strRef>
              <c:f>'[1]Worksheet - Tables'!$E$148:$N$148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Tables'!$E$149:$N$149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AF-4312-8A2A-723E7BF8F702}"/>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tx>
            <c:v>TARGET</c:v>
          </c:tx>
          <c:spPr>
            <a:ln w="28575" cap="rnd">
              <a:solidFill>
                <a:srgbClr val="B99ED6"/>
              </a:solidFill>
              <a:round/>
            </a:ln>
            <a:effectLst/>
          </c:spPr>
          <c:marker>
            <c:symbol val="none"/>
          </c:marker>
          <c:cat>
            <c:strRef>
              <c:f>'[1]Worksheet - Tables'!$E$148:$N$148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Tables'!$E$150:$N$150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DAF-4312-8A2A-723E7BF8F702}"/>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Tables'!$E$153:$N$153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Tables'!$E$154:$N$154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14-4FE5-AF20-FEB235A3861E}"/>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tx>
            <c:v>TARGET</c:v>
          </c:tx>
          <c:spPr>
            <a:ln w="28575" cap="rnd">
              <a:solidFill>
                <a:srgbClr val="B99ED6"/>
              </a:solidFill>
              <a:round/>
            </a:ln>
            <a:effectLst/>
          </c:spPr>
          <c:marker>
            <c:symbol val="none"/>
          </c:marker>
          <c:cat>
            <c:strRef>
              <c:f>'[1]Worksheet - Tables'!$E$153:$N$153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Tables'!$E$155:$N$155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DB14-4FE5-AF20-FEB235A3861E}"/>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Tables'!$E$158:$N$158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Tables'!$E$159:$N$159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45-451D-93A6-93024D7C4099}"/>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Tables'!$E$158:$N$158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'[1]Worksheet - Tables'!$E$160:$N$160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0645-451D-93A6-93024D7C4099}"/>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Tables'!$E$163:$N$163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Tables'!$E$164:$N$164</c:f>
              <c:numCache>
                <c:formatCode>General</c:formatCode>
                <c:ptCount val="10"/>
                <c:pt idx="0">
                  <c:v>92</c:v>
                </c:pt>
                <c:pt idx="1">
                  <c:v>78</c:v>
                </c:pt>
                <c:pt idx="2">
                  <c:v>81</c:v>
                </c:pt>
                <c:pt idx="3">
                  <c:v>88</c:v>
                </c:pt>
                <c:pt idx="4">
                  <c:v>128</c:v>
                </c:pt>
                <c:pt idx="5">
                  <c:v>131</c:v>
                </c:pt>
                <c:pt idx="6">
                  <c:v>0</c:v>
                </c:pt>
                <c:pt idx="7">
                  <c:v>0</c:v>
                </c:pt>
                <c:pt idx="8">
                  <c:v>0</c:v>
                </c:pt>
                <c:pt idx="9">
                  <c:v>0</c:v>
                </c:pt>
              </c:numCache>
            </c:numRef>
          </c:val>
          <c:extLst>
            <c:ext xmlns:c16="http://schemas.microsoft.com/office/drawing/2014/chart" uri="{C3380CC4-5D6E-409C-BE32-E72D297353CC}">
              <c16:uniqueId val="{00000000-9D9D-4F73-A9C5-73A7B4698D94}"/>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Tables'!$E$163:$N$163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Tables'!$E$165:$N$165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9D9D-4F73-A9C5-73A7B4698D94}"/>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1"/>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Tables'!$E$168:$N$168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Tables'!$E$169:$N$169</c:f>
              <c:numCache>
                <c:formatCode>General</c:formatCode>
                <c:ptCount val="10"/>
                <c:pt idx="0">
                  <c:v>7</c:v>
                </c:pt>
                <c:pt idx="1">
                  <c:v>85</c:v>
                </c:pt>
                <c:pt idx="2">
                  <c:v>18</c:v>
                </c:pt>
                <c:pt idx="3">
                  <c:v>6</c:v>
                </c:pt>
                <c:pt idx="4">
                  <c:v>7</c:v>
                </c:pt>
                <c:pt idx="5">
                  <c:v>10</c:v>
                </c:pt>
                <c:pt idx="6">
                  <c:v>0</c:v>
                </c:pt>
                <c:pt idx="7">
                  <c:v>0</c:v>
                </c:pt>
                <c:pt idx="8">
                  <c:v>0</c:v>
                </c:pt>
                <c:pt idx="9">
                  <c:v>0</c:v>
                </c:pt>
              </c:numCache>
            </c:numRef>
          </c:val>
          <c:extLst>
            <c:ext xmlns:c16="http://schemas.microsoft.com/office/drawing/2014/chart" uri="{C3380CC4-5D6E-409C-BE32-E72D297353CC}">
              <c16:uniqueId val="{00000000-C941-48FA-B9C8-8D8A5A26D3D7}"/>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Tables'!$E$168:$N$168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Tables'!$E$170:$N$170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941-48FA-B9C8-8D8A5A26D3D7}"/>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Tables'!$E$173:$N$173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Tables'!$E$174:$N$174</c:f>
              <c:numCache>
                <c:formatCode>General</c:formatCode>
                <c:ptCount val="10"/>
                <c:pt idx="0">
                  <c:v>52</c:v>
                </c:pt>
                <c:pt idx="1">
                  <c:v>75</c:v>
                </c:pt>
                <c:pt idx="2">
                  <c:v>69</c:v>
                </c:pt>
                <c:pt idx="3">
                  <c:v>66</c:v>
                </c:pt>
                <c:pt idx="4">
                  <c:v>59</c:v>
                </c:pt>
                <c:pt idx="5">
                  <c:v>38</c:v>
                </c:pt>
                <c:pt idx="6">
                  <c:v>0</c:v>
                </c:pt>
                <c:pt idx="7">
                  <c:v>0</c:v>
                </c:pt>
                <c:pt idx="8">
                  <c:v>0</c:v>
                </c:pt>
                <c:pt idx="9">
                  <c:v>0</c:v>
                </c:pt>
              </c:numCache>
            </c:numRef>
          </c:val>
          <c:extLst>
            <c:ext xmlns:c16="http://schemas.microsoft.com/office/drawing/2014/chart" uri="{C3380CC4-5D6E-409C-BE32-E72D297353CC}">
              <c16:uniqueId val="{00000000-7FC5-42EC-A678-B95D1D8EC9BB}"/>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Tables'!$E$173:$N$173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Tables'!$E$175:$N$175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7FC5-42EC-A678-B95D1D8EC9BB}"/>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CA" sz="1200">
                <a:solidFill>
                  <a:sysClr val="windowText" lastClr="000000"/>
                </a:solidFill>
                <a:latin typeface="Arial" panose="020B0604020202020204" pitchFamily="34" charset="0"/>
                <a:cs typeface="Arial" panose="020B0604020202020204" pitchFamily="34" charset="0"/>
              </a:rPr>
              <a:t>People who were newly identified (that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Tables'!$E$78:$N$78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Tables'!$E$79:$N$79</c:f>
              <c:numCache>
                <c:formatCode>General</c:formatCode>
                <c:ptCount val="10"/>
                <c:pt idx="0">
                  <c:v>339</c:v>
                </c:pt>
                <c:pt idx="1">
                  <c:v>372</c:v>
                </c:pt>
                <c:pt idx="2">
                  <c:v>478</c:v>
                </c:pt>
                <c:pt idx="3">
                  <c:v>587</c:v>
                </c:pt>
                <c:pt idx="4">
                  <c:v>554</c:v>
                </c:pt>
                <c:pt idx="5">
                  <c:v>578</c:v>
                </c:pt>
                <c:pt idx="6">
                  <c:v>0</c:v>
                </c:pt>
                <c:pt idx="7">
                  <c:v>0</c:v>
                </c:pt>
                <c:pt idx="8">
                  <c:v>0</c:v>
                </c:pt>
                <c:pt idx="9">
                  <c:v>0</c:v>
                </c:pt>
              </c:numCache>
            </c:numRef>
          </c:val>
          <c:extLst>
            <c:ext xmlns:c16="http://schemas.microsoft.com/office/drawing/2014/chart" uri="{C3380CC4-5D6E-409C-BE32-E72D297353CC}">
              <c16:uniqueId val="{00000000-9F7D-4C51-8072-0C052A0A460E}"/>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Tables'!$E$78:$N$78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Tables'!$E$80:$N$80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9F7D-4C51-8072-0C052A0A460E}"/>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 period</a:t>
                </a:r>
              </a:p>
            </c:rich>
          </c:tx>
          <c:layout>
            <c:manualLayout>
              <c:xMode val="edge"/>
              <c:yMode val="edge"/>
              <c:x val="0.47024972370163948"/>
              <c:y val="0.914315513088317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333076685608743E-3"/>
              <c:y val="0.35001035059386737"/>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Tables'!$E$178:$N$178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Tables'!$E$179:$N$179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D1-43F5-9E48-6AB3A76EE5C3}"/>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Tables'!$E$178:$N$178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Tables'!$E$180:$N$180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1BD1-43F5-9E48-6AB3A76EE5C3}"/>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Tables'!$E$183:$N$183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Tables'!$E$184:$N$184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74-4518-A640-28D3ECFEBD77}"/>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Tables'!$E$183:$N$183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Tables'!$E$185:$N$185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4374-4518-A640-28D3ECFEBD77}"/>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1D898B"/>
            </a:solidFill>
            <a:ln>
              <a:solidFill>
                <a:srgbClr val="1D898B"/>
              </a:solidFill>
            </a:ln>
            <a:effectLst/>
          </c:spPr>
          <c:invertIfNegative val="0"/>
          <c:cat>
            <c:strRef>
              <c:f>'[1]Worksheet - Tables'!$E$188:$N$188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Tables'!$E$189:$N$189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DDD-4FCC-82EA-C68639FF9B79}"/>
            </c:ext>
          </c:extLst>
        </c:ser>
        <c:dLbls>
          <c:showLegendKey val="0"/>
          <c:showVal val="0"/>
          <c:showCatName val="0"/>
          <c:showSerName val="0"/>
          <c:showPercent val="0"/>
          <c:showBubbleSize val="0"/>
        </c:dLbls>
        <c:gapWidth val="219"/>
        <c:axId val="662107184"/>
        <c:axId val="662108824"/>
      </c:barChart>
      <c:lineChart>
        <c:grouping val="standard"/>
        <c:varyColors val="0"/>
        <c:ser>
          <c:idx val="6"/>
          <c:order val="1"/>
          <c:spPr>
            <a:ln w="28575" cap="rnd">
              <a:solidFill>
                <a:srgbClr val="B99ED6"/>
              </a:solidFill>
              <a:round/>
            </a:ln>
            <a:effectLst/>
          </c:spPr>
          <c:marker>
            <c:symbol val="none"/>
          </c:marker>
          <c:cat>
            <c:strRef>
              <c:f>'[1]Worksheet - Tables'!$E$188:$N$188</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'[1]Worksheet - Tables'!$E$190:$N$190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4DDD-4FCC-82EA-C68639FF9B79}"/>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CA" sz="1200">
                <a:solidFill>
                  <a:sysClr val="windowText" lastClr="000000"/>
                </a:solidFill>
                <a:latin typeface="Arial" panose="020B0604020202020204" pitchFamily="34" charset="0"/>
                <a:cs typeface="Arial" panose="020B0604020202020204" pitchFamily="34" charset="0"/>
              </a:rPr>
              <a:t>Returns to homelessness (that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Tables'!$E$83:$N$83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Tables'!$E$84:$N$84</c:f>
              <c:numCache>
                <c:formatCode>General</c:formatCode>
                <c:ptCount val="10"/>
                <c:pt idx="0">
                  <c:v>583</c:v>
                </c:pt>
                <c:pt idx="1">
                  <c:v>479</c:v>
                </c:pt>
                <c:pt idx="2">
                  <c:v>599</c:v>
                </c:pt>
                <c:pt idx="3">
                  <c:v>795</c:v>
                </c:pt>
                <c:pt idx="4">
                  <c:v>926</c:v>
                </c:pt>
                <c:pt idx="5">
                  <c:v>786</c:v>
                </c:pt>
                <c:pt idx="6">
                  <c:v>0</c:v>
                </c:pt>
                <c:pt idx="7">
                  <c:v>0</c:v>
                </c:pt>
                <c:pt idx="8">
                  <c:v>0</c:v>
                </c:pt>
                <c:pt idx="9">
                  <c:v>0</c:v>
                </c:pt>
              </c:numCache>
            </c:numRef>
          </c:val>
          <c:extLst>
            <c:ext xmlns:c16="http://schemas.microsoft.com/office/drawing/2014/chart" uri="{C3380CC4-5D6E-409C-BE32-E72D297353CC}">
              <c16:uniqueId val="{00000000-2670-444D-B1BD-728714560ECB}"/>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Tables'!$E$83:$N$83</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Tables'!$E$85:$N$85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2670-444D-B1BD-728714560ECB}"/>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 period</a:t>
                </a:r>
              </a:p>
            </c:rich>
          </c:tx>
          <c:layout>
            <c:manualLayout>
              <c:xMode val="edge"/>
              <c:yMode val="edge"/>
              <c:x val="0.47024972370163948"/>
              <c:y val="0.914315513088317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333076685608743E-3"/>
              <c:y val="0.35001035059386737"/>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CA" sz="1200">
                <a:solidFill>
                  <a:sysClr val="windowText" lastClr="000000"/>
                </a:solidFill>
                <a:latin typeface="Arial" panose="020B0604020202020204" pitchFamily="34" charset="0"/>
                <a:cs typeface="Arial" panose="020B0604020202020204" pitchFamily="34" charset="0"/>
              </a:rPr>
              <a:t>Indigenous peoples who experienced homelessness for at least one day (that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Tables'!$E$89:$N$89</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Tables'!$E$90:$N$90</c:f>
              <c:numCache>
                <c:formatCode>General</c:formatCode>
                <c:ptCount val="10"/>
                <c:pt idx="0">
                  <c:v>1321</c:v>
                </c:pt>
                <c:pt idx="1">
                  <c:v>1234</c:v>
                </c:pt>
                <c:pt idx="2">
                  <c:v>1624</c:v>
                </c:pt>
                <c:pt idx="3">
                  <c:v>2056</c:v>
                </c:pt>
                <c:pt idx="4">
                  <c:v>2022</c:v>
                </c:pt>
                <c:pt idx="5">
                  <c:v>1984</c:v>
                </c:pt>
                <c:pt idx="6">
                  <c:v>0</c:v>
                </c:pt>
                <c:pt idx="7">
                  <c:v>0</c:v>
                </c:pt>
                <c:pt idx="8">
                  <c:v>0</c:v>
                </c:pt>
                <c:pt idx="9">
                  <c:v>0</c:v>
                </c:pt>
              </c:numCache>
            </c:numRef>
          </c:val>
          <c:extLst>
            <c:ext xmlns:c16="http://schemas.microsoft.com/office/drawing/2014/chart" uri="{C3380CC4-5D6E-409C-BE32-E72D297353CC}">
              <c16:uniqueId val="{00000000-9F80-4AFA-A3D7-4837EAEA1F3D}"/>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Tables'!$E$89:$N$89</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Tables'!$E$91:$N$91</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9F80-4AFA-A3D7-4837EAEA1F3D}"/>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 period</a:t>
                </a:r>
              </a:p>
            </c:rich>
          </c:tx>
          <c:layout>
            <c:manualLayout>
              <c:xMode val="edge"/>
              <c:yMode val="edge"/>
              <c:x val="0.47024972370163948"/>
              <c:y val="0.914315513088317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333076685608743E-3"/>
              <c:y val="0.35001035059386737"/>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CA" sz="1200">
                <a:solidFill>
                  <a:sysClr val="windowText" lastClr="000000"/>
                </a:solidFill>
                <a:latin typeface="Arial" panose="020B0604020202020204" pitchFamily="34" charset="0"/>
                <a:cs typeface="Arial" panose="020B0604020202020204" pitchFamily="34" charset="0"/>
              </a:rPr>
              <a:t>People who experienced chronic homelessness for at least one day (that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Tables'!$E$95:$N$95</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Tables'!$E$96:$N$96</c:f>
              <c:numCache>
                <c:formatCode>General</c:formatCode>
                <c:ptCount val="10"/>
                <c:pt idx="0">
                  <c:v>1091</c:v>
                </c:pt>
                <c:pt idx="1">
                  <c:v>725</c:v>
                </c:pt>
                <c:pt idx="2">
                  <c:v>1160</c:v>
                </c:pt>
                <c:pt idx="3">
                  <c:v>1630</c:v>
                </c:pt>
                <c:pt idx="4">
                  <c:v>1883</c:v>
                </c:pt>
                <c:pt idx="5">
                  <c:v>2092</c:v>
                </c:pt>
                <c:pt idx="6">
                  <c:v>0</c:v>
                </c:pt>
                <c:pt idx="7">
                  <c:v>0</c:v>
                </c:pt>
                <c:pt idx="8">
                  <c:v>0</c:v>
                </c:pt>
                <c:pt idx="9">
                  <c:v>0</c:v>
                </c:pt>
              </c:numCache>
            </c:numRef>
          </c:val>
          <c:extLst>
            <c:ext xmlns:c16="http://schemas.microsoft.com/office/drawing/2014/chart" uri="{C3380CC4-5D6E-409C-BE32-E72D297353CC}">
              <c16:uniqueId val="{00000000-A438-4DA6-94D5-A219320EEF83}"/>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Tables'!$E$95:$N$95</c:f>
              <c:strCache>
                <c:ptCount val="10"/>
                <c:pt idx="0">
                  <c:v>March 2020</c:v>
                </c:pt>
                <c:pt idx="1">
                  <c:v>March 2021</c:v>
                </c:pt>
                <c:pt idx="2">
                  <c:v>March 2022</c:v>
                </c:pt>
                <c:pt idx="3">
                  <c:v>March 2023</c:v>
                </c:pt>
                <c:pt idx="4">
                  <c:v>March 2024</c:v>
                </c:pt>
                <c:pt idx="5">
                  <c:v>March 2025</c:v>
                </c:pt>
                <c:pt idx="6">
                  <c:v>March 2026</c:v>
                </c:pt>
                <c:pt idx="7">
                  <c:v>March 2027</c:v>
                </c:pt>
                <c:pt idx="8">
                  <c:v>March 2028</c:v>
                </c:pt>
                <c:pt idx="9">
                  <c:v>Target</c:v>
                </c:pt>
              </c:strCache>
            </c:strRef>
          </c:cat>
          <c:val>
            <c:numRef>
              <c:f>'Worksheet - Tables'!$E$97:$N$97</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A438-4DA6-94D5-A219320EEF83}"/>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 period</a:t>
                </a:r>
              </a:p>
            </c:rich>
          </c:tx>
          <c:layout>
            <c:manualLayout>
              <c:xMode val="edge"/>
              <c:yMode val="edge"/>
              <c:x val="0.47024972370163948"/>
              <c:y val="0.9143155130883177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333076685608743E-3"/>
              <c:y val="0.35001035059386737"/>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CA" sz="1200" b="0" i="0" u="none" strike="noStrike" baseline="0">
                <a:solidFill>
                  <a:sysClr val="windowText" lastClr="000000"/>
                </a:solidFill>
                <a:effectLst/>
                <a:latin typeface="Arial" panose="020B0604020202020204" pitchFamily="34" charset="0"/>
                <a:cs typeface="Arial" panose="020B0604020202020204" pitchFamily="34" charset="0"/>
              </a:rPr>
              <a:t>People who experienced homelessness for at least one day (that year)</a:t>
            </a:r>
            <a:endParaRPr lang="en-CA" sz="1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CA"/>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Tables'!$E$101:$N$101</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Tables'!$E$102:$N$102</c:f>
              <c:numCache>
                <c:formatCode>General</c:formatCode>
                <c:ptCount val="10"/>
                <c:pt idx="0">
                  <c:v>13593</c:v>
                </c:pt>
                <c:pt idx="1">
                  <c:v>9689</c:v>
                </c:pt>
                <c:pt idx="2">
                  <c:v>11745</c:v>
                </c:pt>
                <c:pt idx="3">
                  <c:v>15348</c:v>
                </c:pt>
                <c:pt idx="4">
                  <c:v>17717</c:v>
                </c:pt>
                <c:pt idx="5">
                  <c:v>17071</c:v>
                </c:pt>
                <c:pt idx="6">
                  <c:v>0</c:v>
                </c:pt>
                <c:pt idx="7">
                  <c:v>0</c:v>
                </c:pt>
                <c:pt idx="8">
                  <c:v>0</c:v>
                </c:pt>
                <c:pt idx="9">
                  <c:v>0</c:v>
                </c:pt>
              </c:numCache>
            </c:numRef>
          </c:val>
          <c:extLst>
            <c:ext xmlns:c16="http://schemas.microsoft.com/office/drawing/2014/chart" uri="{C3380CC4-5D6E-409C-BE32-E72D297353CC}">
              <c16:uniqueId val="{00000000-4C55-431C-9776-EAF9182C9C79}"/>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Tables'!$E$101:$N$101</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Tables'!$E$103:$N$103</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4C55-431C-9776-EAF9182C9C79}"/>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a:t>
                </a:r>
                <a:r>
                  <a:rPr lang="en-CA" sz="1100" baseline="0">
                    <a:solidFill>
                      <a:sysClr val="windowText" lastClr="000000"/>
                    </a:solidFill>
                    <a:latin typeface="Arial" panose="020B0604020202020204" pitchFamily="34" charset="0"/>
                    <a:cs typeface="Arial" panose="020B0604020202020204" pitchFamily="34" charset="0"/>
                  </a:rPr>
                  <a:t> period</a:t>
                </a:r>
                <a:endParaRPr lang="en-CA" sz="11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46606740928098517"/>
              <c:y val="0.9202269476739365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CA"/>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68957366485624E-3"/>
              <c:y val="0.3049948075378468"/>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CA" sz="1200" b="0" i="0" u="none" strike="noStrike" baseline="0">
                <a:solidFill>
                  <a:sysClr val="windowText" lastClr="000000"/>
                </a:solidFill>
                <a:effectLst/>
                <a:latin typeface="Arial" panose="020B0604020202020204" pitchFamily="34" charset="0"/>
                <a:cs typeface="Arial" panose="020B0604020202020204" pitchFamily="34" charset="0"/>
              </a:rPr>
              <a:t>People who were newly identified (that year)</a:t>
            </a:r>
            <a:endParaRPr lang="en-CA" sz="1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CA"/>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Tables'!$E$108:$N$108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Tables'!$E$109:$N$109</c:f>
              <c:numCache>
                <c:formatCode>General</c:formatCode>
                <c:ptCount val="10"/>
                <c:pt idx="0">
                  <c:v>4834</c:v>
                </c:pt>
                <c:pt idx="1">
                  <c:v>3323</c:v>
                </c:pt>
                <c:pt idx="2">
                  <c:v>4770</c:v>
                </c:pt>
                <c:pt idx="3">
                  <c:v>6066</c:v>
                </c:pt>
                <c:pt idx="4">
                  <c:v>6997</c:v>
                </c:pt>
                <c:pt idx="5">
                  <c:v>6187</c:v>
                </c:pt>
                <c:pt idx="6">
                  <c:v>0</c:v>
                </c:pt>
                <c:pt idx="7">
                  <c:v>0</c:v>
                </c:pt>
                <c:pt idx="8">
                  <c:v>0</c:v>
                </c:pt>
                <c:pt idx="9">
                  <c:v>0</c:v>
                </c:pt>
              </c:numCache>
            </c:numRef>
          </c:val>
          <c:extLst>
            <c:ext xmlns:c16="http://schemas.microsoft.com/office/drawing/2014/chart" uri="{C3380CC4-5D6E-409C-BE32-E72D297353CC}">
              <c16:uniqueId val="{00000000-5645-4E7B-B312-67635446690A}"/>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Tables'!$E$108:$N$108</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Tables'!$E$110:$N$110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5645-4E7B-B312-67635446690A}"/>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a:t>
                </a:r>
                <a:r>
                  <a:rPr lang="en-CA" sz="1100" baseline="0">
                    <a:solidFill>
                      <a:sysClr val="windowText" lastClr="000000"/>
                    </a:solidFill>
                    <a:latin typeface="Arial" panose="020B0604020202020204" pitchFamily="34" charset="0"/>
                    <a:cs typeface="Arial" panose="020B0604020202020204" pitchFamily="34" charset="0"/>
                  </a:rPr>
                  <a:t> period</a:t>
                </a:r>
                <a:endParaRPr lang="en-CA" sz="11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46606740928098517"/>
              <c:y val="0.9202269476739365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CA"/>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68957366485624E-3"/>
              <c:y val="0.3049948075378468"/>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CA" sz="1200" b="0" i="0" u="none" strike="noStrike" baseline="0">
                <a:solidFill>
                  <a:sysClr val="windowText" lastClr="000000"/>
                </a:solidFill>
                <a:effectLst/>
                <a:latin typeface="Arial" panose="020B0604020202020204" pitchFamily="34" charset="0"/>
                <a:cs typeface="Arial" panose="020B0604020202020204" pitchFamily="34" charset="0"/>
              </a:rPr>
              <a:t>Returns to homelessness (that year)</a:t>
            </a:r>
            <a:endParaRPr lang="en-CA" sz="1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CA"/>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Tables'!$E$113:$N$113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Tables'!$E$114:$N$114</c:f>
              <c:numCache>
                <c:formatCode>General</c:formatCode>
                <c:ptCount val="10"/>
                <c:pt idx="0">
                  <c:v>6209</c:v>
                </c:pt>
                <c:pt idx="1">
                  <c:v>4160</c:v>
                </c:pt>
                <c:pt idx="2">
                  <c:v>5127</c:v>
                </c:pt>
                <c:pt idx="3">
                  <c:v>6996</c:v>
                </c:pt>
                <c:pt idx="4">
                  <c:v>7970</c:v>
                </c:pt>
                <c:pt idx="5">
                  <c:v>7429</c:v>
                </c:pt>
                <c:pt idx="6">
                  <c:v>0</c:v>
                </c:pt>
                <c:pt idx="7">
                  <c:v>0</c:v>
                </c:pt>
                <c:pt idx="8">
                  <c:v>0</c:v>
                </c:pt>
                <c:pt idx="9">
                  <c:v>0</c:v>
                </c:pt>
              </c:numCache>
            </c:numRef>
          </c:val>
          <c:extLst>
            <c:ext xmlns:c16="http://schemas.microsoft.com/office/drawing/2014/chart" uri="{C3380CC4-5D6E-409C-BE32-E72D297353CC}">
              <c16:uniqueId val="{00000000-960D-4FBD-8D00-65FEC92D3942}"/>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Tables'!$E$113:$N$113</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Tables'!$E$115:$N$115</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960D-4FBD-8D00-65FEC92D3942}"/>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a:t>
                </a:r>
                <a:r>
                  <a:rPr lang="en-CA" sz="1100" baseline="0">
                    <a:solidFill>
                      <a:sysClr val="windowText" lastClr="000000"/>
                    </a:solidFill>
                    <a:latin typeface="Arial" panose="020B0604020202020204" pitchFamily="34" charset="0"/>
                    <a:cs typeface="Arial" panose="020B0604020202020204" pitchFamily="34" charset="0"/>
                  </a:rPr>
                  <a:t> period</a:t>
                </a:r>
                <a:endParaRPr lang="en-CA" sz="11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46606740928098517"/>
              <c:y val="0.9202269476739365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CA"/>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68957366485624E-3"/>
              <c:y val="0.3049948075378468"/>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CA" sz="1200" b="0" i="0" u="none" strike="noStrike" baseline="0">
                <a:solidFill>
                  <a:sysClr val="windowText" lastClr="000000"/>
                </a:solidFill>
                <a:effectLst/>
                <a:latin typeface="Arial" panose="020B0604020202020204" pitchFamily="34" charset="0"/>
                <a:cs typeface="Arial" panose="020B0604020202020204" pitchFamily="34" charset="0"/>
              </a:rPr>
              <a:t>Indigenous peoples who experienced homelessness for at least one day (that year)</a:t>
            </a:r>
            <a:endParaRPr lang="en-CA" sz="1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CA"/>
        </a:p>
      </c:txPr>
    </c:title>
    <c:autoTitleDeleted val="0"/>
    <c:plotArea>
      <c:layout/>
      <c:barChart>
        <c:barDir val="col"/>
        <c:grouping val="clustered"/>
        <c:varyColors val="0"/>
        <c:ser>
          <c:idx val="0"/>
          <c:order val="0"/>
          <c:spPr>
            <a:solidFill>
              <a:srgbClr val="1D898B"/>
            </a:solidFill>
            <a:ln>
              <a:noFill/>
            </a:ln>
            <a:effectLst/>
          </c:spPr>
          <c:invertIfNegative val="0"/>
          <c:cat>
            <c:strRef>
              <c:f>'Worksheet - Tables'!$E$119:$N$119</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Tables'!$E$120:$N$120</c:f>
              <c:numCache>
                <c:formatCode>General</c:formatCode>
                <c:ptCount val="10"/>
                <c:pt idx="0">
                  <c:v>4285</c:v>
                </c:pt>
                <c:pt idx="1">
                  <c:v>3521</c:v>
                </c:pt>
                <c:pt idx="2">
                  <c:v>4208</c:v>
                </c:pt>
                <c:pt idx="3">
                  <c:v>5034</c:v>
                </c:pt>
                <c:pt idx="4">
                  <c:v>5358</c:v>
                </c:pt>
                <c:pt idx="5">
                  <c:v>4649</c:v>
                </c:pt>
                <c:pt idx="6">
                  <c:v>0</c:v>
                </c:pt>
                <c:pt idx="7">
                  <c:v>0</c:v>
                </c:pt>
                <c:pt idx="8">
                  <c:v>0</c:v>
                </c:pt>
                <c:pt idx="9">
                  <c:v>0</c:v>
                </c:pt>
              </c:numCache>
            </c:numRef>
          </c:val>
          <c:extLst>
            <c:ext xmlns:c16="http://schemas.microsoft.com/office/drawing/2014/chart" uri="{C3380CC4-5D6E-409C-BE32-E72D297353CC}">
              <c16:uniqueId val="{00000000-27D1-4EC8-8B5C-434B406648EF}"/>
            </c:ext>
          </c:extLst>
        </c:ser>
        <c:dLbls>
          <c:showLegendKey val="0"/>
          <c:showVal val="0"/>
          <c:showCatName val="0"/>
          <c:showSerName val="0"/>
          <c:showPercent val="0"/>
          <c:showBubbleSize val="0"/>
        </c:dLbls>
        <c:gapWidth val="219"/>
        <c:axId val="662107184"/>
        <c:axId val="662108824"/>
      </c:barChart>
      <c:lineChart>
        <c:grouping val="standard"/>
        <c:varyColors val="0"/>
        <c:ser>
          <c:idx val="1"/>
          <c:order val="1"/>
          <c:spPr>
            <a:ln w="28575" cap="rnd">
              <a:solidFill>
                <a:srgbClr val="B99ED6"/>
              </a:solidFill>
              <a:round/>
            </a:ln>
            <a:effectLst/>
          </c:spPr>
          <c:marker>
            <c:symbol val="none"/>
          </c:marker>
          <c:cat>
            <c:strRef>
              <c:f>'Worksheet - Tables'!$E$119:$N$119</c:f>
              <c:strCache>
                <c:ptCount val="10"/>
                <c:pt idx="0">
                  <c:v>2019-20</c:v>
                </c:pt>
                <c:pt idx="1">
                  <c:v>2020-21</c:v>
                </c:pt>
                <c:pt idx="2">
                  <c:v>2021-22</c:v>
                </c:pt>
                <c:pt idx="3">
                  <c:v>2022-23</c:v>
                </c:pt>
                <c:pt idx="4">
                  <c:v>2023-24</c:v>
                </c:pt>
                <c:pt idx="5">
                  <c:v>2024-25</c:v>
                </c:pt>
                <c:pt idx="6">
                  <c:v>2025-26</c:v>
                </c:pt>
                <c:pt idx="7">
                  <c:v>2026-27</c:v>
                </c:pt>
                <c:pt idx="8">
                  <c:v>2027-28</c:v>
                </c:pt>
                <c:pt idx="9">
                  <c:v>Target</c:v>
                </c:pt>
              </c:strCache>
            </c:strRef>
          </c:cat>
          <c:val>
            <c:numRef>
              <c:f>'Worksheet - Tables'!$E$121:$N$121</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27D1-4EC8-8B5C-434B406648EF}"/>
            </c:ext>
          </c:extLst>
        </c:ser>
        <c:dLbls>
          <c:showLegendKey val="0"/>
          <c:showVal val="0"/>
          <c:showCatName val="0"/>
          <c:showSerName val="0"/>
          <c:showPercent val="0"/>
          <c:showBubbleSize val="0"/>
        </c:dLbls>
        <c:marker val="1"/>
        <c:smooth val="0"/>
        <c:axId val="662107184"/>
        <c:axId val="662108824"/>
      </c:lineChart>
      <c:catAx>
        <c:axId val="6621071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Reporting</a:t>
                </a:r>
                <a:r>
                  <a:rPr lang="en-CA" sz="1100" baseline="0">
                    <a:solidFill>
                      <a:sysClr val="windowText" lastClr="000000"/>
                    </a:solidFill>
                    <a:latin typeface="Arial" panose="020B0604020202020204" pitchFamily="34" charset="0"/>
                    <a:cs typeface="Arial" panose="020B0604020202020204" pitchFamily="34" charset="0"/>
                  </a:rPr>
                  <a:t> period</a:t>
                </a:r>
                <a:endParaRPr lang="en-CA" sz="11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46606740928098517"/>
              <c:y val="0.9202269476739365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CA"/>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8824"/>
        <c:crosses val="autoZero"/>
        <c:auto val="1"/>
        <c:lblAlgn val="ctr"/>
        <c:lblOffset val="100"/>
        <c:noMultiLvlLbl val="0"/>
      </c:catAx>
      <c:valAx>
        <c:axId val="66210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CA" sz="1100">
                    <a:solidFill>
                      <a:sysClr val="windowText" lastClr="000000"/>
                    </a:solidFill>
                    <a:latin typeface="Arial" panose="020B0604020202020204" pitchFamily="34" charset="0"/>
                    <a:cs typeface="Arial" panose="020B0604020202020204" pitchFamily="34" charset="0"/>
                  </a:rPr>
                  <a:t>Number of people</a:t>
                </a:r>
              </a:p>
            </c:rich>
          </c:tx>
          <c:layout>
            <c:manualLayout>
              <c:xMode val="edge"/>
              <c:yMode val="edge"/>
              <c:x val="7.468957366485624E-3"/>
              <c:y val="0.3049948075378468"/>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2107184"/>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REF!" noThreeD="1"/>
</file>

<file path=xl/ctrlProps/ctrlProp2.xml><?xml version="1.0" encoding="utf-8"?>
<formControlPr xmlns="http://schemas.microsoft.com/office/spreadsheetml/2009/9/main" objectType="CheckBox" fmlaLink="#REF!" noThreeD="1"/>
</file>

<file path=xl/ctrlProps/ctrlProp3.xml><?xml version="1.0" encoding="utf-8"?>
<formControlPr xmlns="http://schemas.microsoft.com/office/spreadsheetml/2009/9/main" objectType="CheckBox" fmlaLink="#REF!" noThreeD="1"/>
</file>

<file path=xl/ctrlProps/ctrlProp4.xml><?xml version="1.0" encoding="utf-8"?>
<formControlPr xmlns="http://schemas.microsoft.com/office/spreadsheetml/2009/9/main" objectType="CheckBox" fmlaLink="#REF!" noThreeD="1"/>
</file>

<file path=xl/ctrlProps/ctrlProp5.xml><?xml version="1.0" encoding="utf-8"?>
<formControlPr xmlns="http://schemas.microsoft.com/office/spreadsheetml/2009/9/main" objectType="CheckBox" fmlaLink="#REF!" noThreeD="1"/>
</file>

<file path=xl/ctrlProps/ctrlProp6.xml><?xml version="1.0" encoding="utf-8"?>
<formControlPr xmlns="http://schemas.microsoft.com/office/spreadsheetml/2009/9/main" objectType="CheckBox" fmlaLink="#REF!" noThreeD="1"/>
</file>

<file path=xl/ctrlProps/ctrlProp7.xml><?xml version="1.0" encoding="utf-8"?>
<formControlPr xmlns="http://schemas.microsoft.com/office/spreadsheetml/2009/9/main" objectType="CheckBox" fmlaLink="#REF!" lockText="1" noThreeD="1"/>
</file>

<file path=xl/documenttasks/documenttask1.xml><?xml version="1.0" encoding="utf-8"?>
<Tasks xmlns="http://schemas.microsoft.com/office/tasks/2019/documenttasks">
  <Task id="{9D90B9BB-B15B-4CA5-8E3A-DF37BDCBFA73}">
    <Anchor>
      <Comment id="{22F0C03E-C4B1-4EDE-9021-8BFC610DD675}"/>
    </Anchor>
    <History>
      <Event time="2025-05-06T16:10:24.97" id="{5E3D7E31-E0F7-4B00-A140-B34D34CAEC31}">
        <Attribution userId="S::lindsay@calgaryhomeless.com::477bc085-eefb-40a7-a097-90fd5d1b6b37" userName="Lindsay Lenny" userProvider="AD"/>
        <Anchor>
          <Comment id="{22F0C03E-C4B1-4EDE-9021-8BFC610DD675}"/>
        </Anchor>
        <Create/>
      </Event>
      <Event time="2025-05-06T16:10:24.97" id="{25F3F9D3-45E9-4305-B37E-79EC10AB7D81}">
        <Attribution userId="S::lindsay@calgaryhomeless.com::477bc085-eefb-40a7-a097-90fd5d1b6b37" userName="Lindsay Lenny" userProvider="AD"/>
        <Anchor>
          <Comment id="{22F0C03E-C4B1-4EDE-9021-8BFC610DD675}"/>
        </Anchor>
        <Assign userId="S::Jessica.Williams@calgaryhomeless.com::450b6b69-90af-4ee1-9f40-d37e273846d2" userName="Jessica Cope Williams" userProvider="AD"/>
      </Event>
      <Event time="2025-05-06T16:10:24.97" id="{904702FA-385A-437A-9399-DFE12F2EB537}">
        <Attribution userId="S::lindsay@calgaryhomeless.com::477bc085-eefb-40a7-a097-90fd5d1b6b37" userName="Lindsay Lenny" userProvider="AD"/>
        <Anchor>
          <Comment id="{22F0C03E-C4B1-4EDE-9021-8BFC610DD675}"/>
        </Anchor>
        <SetTitle title="@Jessica Cope Williams needs updated and responses"/>
      </Event>
    </History>
  </Task>
</Task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12" Type="http://schemas.openxmlformats.org/officeDocument/2006/relationships/chart" Target="../charts/chart22.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5" Type="http://schemas.openxmlformats.org/officeDocument/2006/relationships/chart" Target="../charts/chart15.xml"/><Relationship Id="rId10" Type="http://schemas.openxmlformats.org/officeDocument/2006/relationships/chart" Target="../charts/chart20.xml"/><Relationship Id="rId4" Type="http://schemas.openxmlformats.org/officeDocument/2006/relationships/chart" Target="../charts/chart14.xml"/><Relationship Id="rId9"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835025</xdr:colOff>
          <xdr:row>139</xdr:row>
          <xdr:rowOff>103505</xdr:rowOff>
        </xdr:from>
        <xdr:to>
          <xdr:col>4</xdr:col>
          <xdr:colOff>1093761</xdr:colOff>
          <xdr:row>328</xdr:row>
          <xdr:rowOff>360680</xdr:rowOff>
        </xdr:to>
        <xdr:grpSp>
          <xdr:nvGrpSpPr>
            <xdr:cNvPr id="19523" name="Group 67">
              <a:extLst>
                <a:ext uri="{FF2B5EF4-FFF2-40B4-BE49-F238E27FC236}">
                  <a16:creationId xmlns:a16="http://schemas.microsoft.com/office/drawing/2014/main" id="{00000000-0008-0000-0300-0000434C0000}"/>
                </a:ext>
              </a:extLst>
            </xdr:cNvPr>
            <xdr:cNvGrpSpPr>
              <a:grpSpLocks/>
            </xdr:cNvGrpSpPr>
          </xdr:nvGrpSpPr>
          <xdr:grpSpPr bwMode="auto">
            <a:xfrm>
              <a:off x="6222365" y="73053575"/>
              <a:ext cx="258736" cy="72266175"/>
              <a:chOff x="17724" y="0"/>
              <a:chExt cx="5222791" cy="72266175"/>
            </a:xfrm>
          </xdr:grpSpPr>
          <xdr:sp macro="" textlink="">
            <xdr:nvSpPr>
              <xdr:cNvPr id="19491" name="Check Box 35" descr="&#10;" hidden="1">
                <a:extLst>
                  <a:ext uri="{63B3BB69-23CF-44E3-9099-C40C66FF867C}">
                    <a14:compatExt spid="_x0000_s19491"/>
                  </a:ext>
                  <a:ext uri="{FF2B5EF4-FFF2-40B4-BE49-F238E27FC236}">
                    <a16:creationId xmlns:a16="http://schemas.microsoft.com/office/drawing/2014/main" id="{00000000-0008-0000-0300-0000234C0000}"/>
                  </a:ext>
                </a:extLst>
              </xdr:cNvPr>
              <xdr:cNvSpPr/>
            </xdr:nvSpPr>
            <xdr:spPr bwMode="auto">
              <a:xfrm>
                <a:off x="5236821" y="72266175"/>
                <a:ext cx="367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92" name="Check Box 36" descr="&#10;" hidden="1">
                <a:extLst>
                  <a:ext uri="{63B3BB69-23CF-44E3-9099-C40C66FF867C}">
                    <a14:compatExt spid="_x0000_s19492"/>
                  </a:ext>
                  <a:ext uri="{FF2B5EF4-FFF2-40B4-BE49-F238E27FC236}">
                    <a16:creationId xmlns:a16="http://schemas.microsoft.com/office/drawing/2014/main" id="{00000000-0008-0000-0300-0000244C0000}"/>
                  </a:ext>
                </a:extLst>
              </xdr:cNvPr>
              <xdr:cNvSpPr/>
            </xdr:nvSpPr>
            <xdr:spPr bwMode="auto">
              <a:xfrm>
                <a:off x="5236821" y="72266175"/>
                <a:ext cx="369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93" name="Check Box 37" descr="&#10;" hidden="1">
                <a:extLst>
                  <a:ext uri="{63B3BB69-23CF-44E3-9099-C40C66FF867C}">
                    <a14:compatExt spid="_x0000_s19493"/>
                  </a:ext>
                  <a:ext uri="{FF2B5EF4-FFF2-40B4-BE49-F238E27FC236}">
                    <a16:creationId xmlns:a16="http://schemas.microsoft.com/office/drawing/2014/main" id="{00000000-0008-0000-0300-0000254C0000}"/>
                  </a:ext>
                </a:extLst>
              </xdr:cNvPr>
              <xdr:cNvSpPr/>
            </xdr:nvSpPr>
            <xdr:spPr bwMode="auto">
              <a:xfrm>
                <a:off x="5236821" y="72266175"/>
                <a:ext cx="369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94" name="Check Box 38" descr="&#10;" hidden="1">
                <a:extLst>
                  <a:ext uri="{63B3BB69-23CF-44E3-9099-C40C66FF867C}">
                    <a14:compatExt spid="_x0000_s19494"/>
                  </a:ext>
                  <a:ext uri="{FF2B5EF4-FFF2-40B4-BE49-F238E27FC236}">
                    <a16:creationId xmlns:a16="http://schemas.microsoft.com/office/drawing/2014/main" id="{00000000-0008-0000-0300-0000264C0000}"/>
                  </a:ext>
                </a:extLst>
              </xdr:cNvPr>
              <xdr:cNvSpPr/>
            </xdr:nvSpPr>
            <xdr:spPr bwMode="auto">
              <a:xfrm>
                <a:off x="5236821" y="72266175"/>
                <a:ext cx="369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95" name="Check Box 39" descr="&#10;" hidden="1">
                <a:extLst>
                  <a:ext uri="{63B3BB69-23CF-44E3-9099-C40C66FF867C}">
                    <a14:compatExt spid="_x0000_s19495"/>
                  </a:ext>
                  <a:ext uri="{FF2B5EF4-FFF2-40B4-BE49-F238E27FC236}">
                    <a16:creationId xmlns:a16="http://schemas.microsoft.com/office/drawing/2014/main" id="{00000000-0008-0000-0300-0000274C0000}"/>
                  </a:ext>
                </a:extLst>
              </xdr:cNvPr>
              <xdr:cNvSpPr/>
            </xdr:nvSpPr>
            <xdr:spPr bwMode="auto">
              <a:xfrm>
                <a:off x="5236821" y="72266175"/>
                <a:ext cx="369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96" name="Check Box 40" descr="&#10;" hidden="1">
                <a:extLst>
                  <a:ext uri="{63B3BB69-23CF-44E3-9099-C40C66FF867C}">
                    <a14:compatExt spid="_x0000_s19496"/>
                  </a:ext>
                  <a:ext uri="{FF2B5EF4-FFF2-40B4-BE49-F238E27FC236}">
                    <a16:creationId xmlns:a16="http://schemas.microsoft.com/office/drawing/2014/main" id="{00000000-0008-0000-0300-0000284C0000}"/>
                  </a:ext>
                </a:extLst>
              </xdr:cNvPr>
              <xdr:cNvSpPr/>
            </xdr:nvSpPr>
            <xdr:spPr bwMode="auto">
              <a:xfrm>
                <a:off x="5236821" y="72266175"/>
                <a:ext cx="369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300-0000294C0000}"/>
                  </a:ext>
                </a:extLst>
              </xdr:cNvPr>
              <xdr:cNvSpPr/>
            </xdr:nvSpPr>
            <xdr:spPr bwMode="auto">
              <a:xfrm>
                <a:off x="17724" y="0"/>
                <a:ext cx="333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76200</xdr:colOff>
      <xdr:row>10</xdr:row>
      <xdr:rowOff>123825</xdr:rowOff>
    </xdr:from>
    <xdr:to>
      <xdr:col>11</xdr:col>
      <xdr:colOff>648758</xdr:colOff>
      <xdr:row>10</xdr:row>
      <xdr:rowOff>3333747</xdr:rowOff>
    </xdr:to>
    <xdr:graphicFrame macro="">
      <xdr:nvGraphicFramePr>
        <xdr:cNvPr id="2" name="Chart 1">
          <a:extLst>
            <a:ext uri="{FF2B5EF4-FFF2-40B4-BE49-F238E27FC236}">
              <a16:creationId xmlns:a16="http://schemas.microsoft.com/office/drawing/2014/main" id="{223DC954-96E1-4FBD-82A4-2A8A4F7A99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24</xdr:row>
      <xdr:rowOff>123825</xdr:rowOff>
    </xdr:from>
    <xdr:to>
      <xdr:col>11</xdr:col>
      <xdr:colOff>639233</xdr:colOff>
      <xdr:row>24</xdr:row>
      <xdr:rowOff>3333747</xdr:rowOff>
    </xdr:to>
    <xdr:graphicFrame macro="">
      <xdr:nvGraphicFramePr>
        <xdr:cNvPr id="4" name="Chart 3">
          <a:extLst>
            <a:ext uri="{FF2B5EF4-FFF2-40B4-BE49-F238E27FC236}">
              <a16:creationId xmlns:a16="http://schemas.microsoft.com/office/drawing/2014/main" id="{72B4C079-0086-4ACC-AF9E-C3D1F0538C20}"/>
            </a:ext>
            <a:ext uri="{147F2762-F138-4A5C-976F-8EAC2B608ADB}">
              <a16:predDERef xmlns:a16="http://schemas.microsoft.com/office/drawing/2014/main" pred="{223DC954-96E1-4FBD-82A4-2A8A4F7A99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38</xdr:row>
      <xdr:rowOff>95250</xdr:rowOff>
    </xdr:from>
    <xdr:to>
      <xdr:col>11</xdr:col>
      <xdr:colOff>658283</xdr:colOff>
      <xdr:row>38</xdr:row>
      <xdr:rowOff>3305172</xdr:rowOff>
    </xdr:to>
    <xdr:graphicFrame macro="">
      <xdr:nvGraphicFramePr>
        <xdr:cNvPr id="3" name="Chart 2">
          <a:extLst>
            <a:ext uri="{FF2B5EF4-FFF2-40B4-BE49-F238E27FC236}">
              <a16:creationId xmlns:a16="http://schemas.microsoft.com/office/drawing/2014/main" id="{5BB4CE4E-C996-44F9-8440-6E74860968EE}"/>
            </a:ext>
            <a:ext uri="{147F2762-F138-4A5C-976F-8EAC2B608ADB}">
              <a16:predDERef xmlns:a16="http://schemas.microsoft.com/office/drawing/2014/main" pred="{72B4C079-0086-4ACC-AF9E-C3D1F0538C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76200</xdr:colOff>
      <xdr:row>52</xdr:row>
      <xdr:rowOff>104775</xdr:rowOff>
    </xdr:from>
    <xdr:to>
      <xdr:col>11</xdr:col>
      <xdr:colOff>648758</xdr:colOff>
      <xdr:row>52</xdr:row>
      <xdr:rowOff>3314697</xdr:rowOff>
    </xdr:to>
    <xdr:graphicFrame macro="">
      <xdr:nvGraphicFramePr>
        <xdr:cNvPr id="5" name="Chart 4">
          <a:extLst>
            <a:ext uri="{FF2B5EF4-FFF2-40B4-BE49-F238E27FC236}">
              <a16:creationId xmlns:a16="http://schemas.microsoft.com/office/drawing/2014/main" id="{AC2830C5-F343-4C94-BA09-829387C46305}"/>
            </a:ext>
            <a:ext uri="{147F2762-F138-4A5C-976F-8EAC2B608ADB}">
              <a16:predDERef xmlns:a16="http://schemas.microsoft.com/office/drawing/2014/main" pred="{5BB4CE4E-C996-44F9-8440-6E7486096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76200</xdr:colOff>
      <xdr:row>66</xdr:row>
      <xdr:rowOff>104775</xdr:rowOff>
    </xdr:from>
    <xdr:to>
      <xdr:col>11</xdr:col>
      <xdr:colOff>648758</xdr:colOff>
      <xdr:row>66</xdr:row>
      <xdr:rowOff>3314697</xdr:rowOff>
    </xdr:to>
    <xdr:graphicFrame macro="">
      <xdr:nvGraphicFramePr>
        <xdr:cNvPr id="6" name="Chart 5">
          <a:extLst>
            <a:ext uri="{FF2B5EF4-FFF2-40B4-BE49-F238E27FC236}">
              <a16:creationId xmlns:a16="http://schemas.microsoft.com/office/drawing/2014/main" id="{7799F4E1-37EB-4836-85AF-109902518AE8}"/>
            </a:ext>
            <a:ext uri="{147F2762-F138-4A5C-976F-8EAC2B608ADB}">
              <a16:predDERef xmlns:a16="http://schemas.microsoft.com/office/drawing/2014/main" pred="{AC2830C5-F343-4C94-BA09-829387C463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95250</xdr:colOff>
      <xdr:row>10</xdr:row>
      <xdr:rowOff>114300</xdr:rowOff>
    </xdr:from>
    <xdr:to>
      <xdr:col>24</xdr:col>
      <xdr:colOff>619653</xdr:colOff>
      <xdr:row>10</xdr:row>
      <xdr:rowOff>3315041</xdr:rowOff>
    </xdr:to>
    <xdr:graphicFrame macro="">
      <xdr:nvGraphicFramePr>
        <xdr:cNvPr id="7" name="Chart 6">
          <a:extLst>
            <a:ext uri="{FF2B5EF4-FFF2-40B4-BE49-F238E27FC236}">
              <a16:creationId xmlns:a16="http://schemas.microsoft.com/office/drawing/2014/main" id="{5E00187E-D9A5-4614-BE2E-877A0315703B}"/>
            </a:ext>
            <a:ext uri="{147F2762-F138-4A5C-976F-8EAC2B608ADB}">
              <a16:predDERef xmlns:a16="http://schemas.microsoft.com/office/drawing/2014/main" pred="{7799F4E1-37EB-4836-85AF-109902518A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85725</xdr:colOff>
      <xdr:row>24</xdr:row>
      <xdr:rowOff>123825</xdr:rowOff>
    </xdr:from>
    <xdr:to>
      <xdr:col>24</xdr:col>
      <xdr:colOff>610128</xdr:colOff>
      <xdr:row>24</xdr:row>
      <xdr:rowOff>3324566</xdr:rowOff>
    </xdr:to>
    <xdr:graphicFrame macro="">
      <xdr:nvGraphicFramePr>
        <xdr:cNvPr id="8" name="Chart 7">
          <a:extLst>
            <a:ext uri="{FF2B5EF4-FFF2-40B4-BE49-F238E27FC236}">
              <a16:creationId xmlns:a16="http://schemas.microsoft.com/office/drawing/2014/main" id="{7AFDD931-163C-47DD-B946-48DDCC777973}"/>
            </a:ext>
            <a:ext uri="{147F2762-F138-4A5C-976F-8EAC2B608ADB}">
              <a16:predDERef xmlns:a16="http://schemas.microsoft.com/office/drawing/2014/main" pred="{5E00187E-D9A5-4614-BE2E-877A03157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13</xdr:col>
      <xdr:colOff>85725</xdr:colOff>
      <xdr:row>38</xdr:row>
      <xdr:rowOff>114300</xdr:rowOff>
    </xdr:from>
    <xdr:to>
      <xdr:col>24</xdr:col>
      <xdr:colOff>610128</xdr:colOff>
      <xdr:row>38</xdr:row>
      <xdr:rowOff>3315041</xdr:rowOff>
    </xdr:to>
    <xdr:graphicFrame macro="">
      <xdr:nvGraphicFramePr>
        <xdr:cNvPr id="9" name="Chart 8">
          <a:extLst>
            <a:ext uri="{FF2B5EF4-FFF2-40B4-BE49-F238E27FC236}">
              <a16:creationId xmlns:a16="http://schemas.microsoft.com/office/drawing/2014/main" id="{F4FCC64C-491B-4413-8B1F-E6BEC583CBE4}"/>
            </a:ext>
            <a:ext uri="{147F2762-F138-4A5C-976F-8EAC2B608ADB}">
              <a16:predDERef xmlns:a16="http://schemas.microsoft.com/office/drawing/2014/main" pred="{7AFDD931-163C-47DD-B946-48DDCC777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104775</xdr:colOff>
      <xdr:row>52</xdr:row>
      <xdr:rowOff>104775</xdr:rowOff>
    </xdr:from>
    <xdr:to>
      <xdr:col>24</xdr:col>
      <xdr:colOff>629178</xdr:colOff>
      <xdr:row>52</xdr:row>
      <xdr:rowOff>3305516</xdr:rowOff>
    </xdr:to>
    <xdr:graphicFrame macro="">
      <xdr:nvGraphicFramePr>
        <xdr:cNvPr id="10" name="Chart 9">
          <a:extLst>
            <a:ext uri="{FF2B5EF4-FFF2-40B4-BE49-F238E27FC236}">
              <a16:creationId xmlns:a16="http://schemas.microsoft.com/office/drawing/2014/main" id="{7C16AE8F-52BF-480C-A4FF-CE148ADA60DB}"/>
            </a:ext>
            <a:ext uri="{147F2762-F138-4A5C-976F-8EAC2B608ADB}">
              <a16:predDERef xmlns:a16="http://schemas.microsoft.com/office/drawing/2014/main" pred="{F4FCC64C-491B-4413-8B1F-E6BEC583CB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xdr:col>
      <xdr:colOff>85725</xdr:colOff>
      <xdr:row>66</xdr:row>
      <xdr:rowOff>95250</xdr:rowOff>
    </xdr:from>
    <xdr:to>
      <xdr:col>24</xdr:col>
      <xdr:colOff>610128</xdr:colOff>
      <xdr:row>66</xdr:row>
      <xdr:rowOff>3295991</xdr:rowOff>
    </xdr:to>
    <xdr:graphicFrame macro="">
      <xdr:nvGraphicFramePr>
        <xdr:cNvPr id="11" name="Chart 10">
          <a:extLst>
            <a:ext uri="{FF2B5EF4-FFF2-40B4-BE49-F238E27FC236}">
              <a16:creationId xmlns:a16="http://schemas.microsoft.com/office/drawing/2014/main" id="{9B70BA9C-FD82-42F8-BCAB-98B92D99267F}"/>
            </a:ext>
            <a:ext uri="{147F2762-F138-4A5C-976F-8EAC2B608ADB}">
              <a16:predDERef xmlns:a16="http://schemas.microsoft.com/office/drawing/2014/main" pred="{7C16AE8F-52BF-480C-A4FF-CE148ADA60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114300</xdr:colOff>
      <xdr:row>11</xdr:row>
      <xdr:rowOff>114300</xdr:rowOff>
    </xdr:from>
    <xdr:to>
      <xdr:col>24</xdr:col>
      <xdr:colOff>609600</xdr:colOff>
      <xdr:row>11</xdr:row>
      <xdr:rowOff>2943225</xdr:rowOff>
    </xdr:to>
    <xdr:graphicFrame macro="">
      <xdr:nvGraphicFramePr>
        <xdr:cNvPr id="2" name="Chart 1">
          <a:extLst>
            <a:ext uri="{FF2B5EF4-FFF2-40B4-BE49-F238E27FC236}">
              <a16:creationId xmlns:a16="http://schemas.microsoft.com/office/drawing/2014/main" id="{493C2D6B-6C60-43A1-8411-BDACA2FA74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76200</xdr:colOff>
      <xdr:row>19</xdr:row>
      <xdr:rowOff>114300</xdr:rowOff>
    </xdr:from>
    <xdr:to>
      <xdr:col>24</xdr:col>
      <xdr:colOff>609600</xdr:colOff>
      <xdr:row>19</xdr:row>
      <xdr:rowOff>2962275</xdr:rowOff>
    </xdr:to>
    <xdr:graphicFrame macro="">
      <xdr:nvGraphicFramePr>
        <xdr:cNvPr id="3" name="Chart 2">
          <a:extLst>
            <a:ext uri="{FF2B5EF4-FFF2-40B4-BE49-F238E27FC236}">
              <a16:creationId xmlns:a16="http://schemas.microsoft.com/office/drawing/2014/main" id="{E653D68A-6A49-47E9-AE1D-69A3A27B0005}"/>
            </a:ext>
            <a:ext uri="{147F2762-F138-4A5C-976F-8EAC2B608ADB}">
              <a16:predDERef xmlns:a16="http://schemas.microsoft.com/office/drawing/2014/main" pred="{493C2D6B-6C60-43A1-8411-BDACA2FA74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95250</xdr:colOff>
      <xdr:row>27</xdr:row>
      <xdr:rowOff>114300</xdr:rowOff>
    </xdr:from>
    <xdr:to>
      <xdr:col>24</xdr:col>
      <xdr:colOff>609600</xdr:colOff>
      <xdr:row>27</xdr:row>
      <xdr:rowOff>2943225</xdr:rowOff>
    </xdr:to>
    <xdr:graphicFrame macro="">
      <xdr:nvGraphicFramePr>
        <xdr:cNvPr id="4" name="Chart 3">
          <a:extLst>
            <a:ext uri="{FF2B5EF4-FFF2-40B4-BE49-F238E27FC236}">
              <a16:creationId xmlns:a16="http://schemas.microsoft.com/office/drawing/2014/main" id="{3B355E58-8579-43DE-9B7C-3B9544D20E8F}"/>
            </a:ext>
            <a:ext uri="{147F2762-F138-4A5C-976F-8EAC2B608ADB}">
              <a16:predDERef xmlns:a16="http://schemas.microsoft.com/office/drawing/2014/main" pred="{E653D68A-6A49-47E9-AE1D-69A3A27B00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333376</xdr:colOff>
      <xdr:row>35</xdr:row>
      <xdr:rowOff>114300</xdr:rowOff>
    </xdr:from>
    <xdr:to>
      <xdr:col>24</xdr:col>
      <xdr:colOff>609600</xdr:colOff>
      <xdr:row>35</xdr:row>
      <xdr:rowOff>2933700</xdr:rowOff>
    </xdr:to>
    <xdr:graphicFrame macro="">
      <xdr:nvGraphicFramePr>
        <xdr:cNvPr id="5" name="Chart 4">
          <a:extLst>
            <a:ext uri="{FF2B5EF4-FFF2-40B4-BE49-F238E27FC236}">
              <a16:creationId xmlns:a16="http://schemas.microsoft.com/office/drawing/2014/main" id="{4757AFBC-D068-4819-BDF1-841A5C0AD797}"/>
            </a:ext>
            <a:ext uri="{147F2762-F138-4A5C-976F-8EAC2B608ADB}">
              <a16:predDERef xmlns:a16="http://schemas.microsoft.com/office/drawing/2014/main" pred="{3B355E58-8579-43DE-9B7C-3B9544D20E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95250</xdr:colOff>
      <xdr:row>43</xdr:row>
      <xdr:rowOff>114300</xdr:rowOff>
    </xdr:from>
    <xdr:to>
      <xdr:col>24</xdr:col>
      <xdr:colOff>609599</xdr:colOff>
      <xdr:row>43</xdr:row>
      <xdr:rowOff>2933700</xdr:rowOff>
    </xdr:to>
    <xdr:graphicFrame macro="">
      <xdr:nvGraphicFramePr>
        <xdr:cNvPr id="6" name="Chart 5">
          <a:extLst>
            <a:ext uri="{FF2B5EF4-FFF2-40B4-BE49-F238E27FC236}">
              <a16:creationId xmlns:a16="http://schemas.microsoft.com/office/drawing/2014/main" id="{FAB56707-30EF-4E4B-B97C-0899398A43D9}"/>
            </a:ext>
            <a:ext uri="{147F2762-F138-4A5C-976F-8EAC2B608ADB}">
              <a16:predDERef xmlns:a16="http://schemas.microsoft.com/office/drawing/2014/main" pred="{4757AFBC-D068-4819-BDF1-841A5C0AD7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84667</xdr:colOff>
      <xdr:row>51</xdr:row>
      <xdr:rowOff>95250</xdr:rowOff>
    </xdr:from>
    <xdr:to>
      <xdr:col>24</xdr:col>
      <xdr:colOff>599016</xdr:colOff>
      <xdr:row>51</xdr:row>
      <xdr:rowOff>2914650</xdr:rowOff>
    </xdr:to>
    <xdr:graphicFrame macro="">
      <xdr:nvGraphicFramePr>
        <xdr:cNvPr id="7" name="Chart 6">
          <a:extLst>
            <a:ext uri="{FF2B5EF4-FFF2-40B4-BE49-F238E27FC236}">
              <a16:creationId xmlns:a16="http://schemas.microsoft.com/office/drawing/2014/main" id="{288C6EA0-EF4A-4D73-B9BE-C2F4118BD5CB}"/>
            </a:ext>
            <a:ext uri="{147F2762-F138-4A5C-976F-8EAC2B608ADB}">
              <a16:predDERef xmlns:a16="http://schemas.microsoft.com/office/drawing/2014/main" pred="{FAB56707-30EF-4E4B-B97C-0899398A43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114300</xdr:colOff>
      <xdr:row>11</xdr:row>
      <xdr:rowOff>114300</xdr:rowOff>
    </xdr:from>
    <xdr:to>
      <xdr:col>11</xdr:col>
      <xdr:colOff>609600</xdr:colOff>
      <xdr:row>11</xdr:row>
      <xdr:rowOff>2943225</xdr:rowOff>
    </xdr:to>
    <xdr:graphicFrame macro="">
      <xdr:nvGraphicFramePr>
        <xdr:cNvPr id="8" name="Chart 7">
          <a:extLst>
            <a:ext uri="{FF2B5EF4-FFF2-40B4-BE49-F238E27FC236}">
              <a16:creationId xmlns:a16="http://schemas.microsoft.com/office/drawing/2014/main" id="{19CDC8A5-66D3-4AB2-BBFD-EA7C414CFDD6}"/>
            </a:ext>
            <a:ext uri="{147F2762-F138-4A5C-976F-8EAC2B608ADB}">
              <a16:predDERef xmlns:a16="http://schemas.microsoft.com/office/drawing/2014/main" pred="{288C6EA0-EF4A-4D73-B9BE-C2F4118BD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76200</xdr:colOff>
      <xdr:row>19</xdr:row>
      <xdr:rowOff>114300</xdr:rowOff>
    </xdr:from>
    <xdr:to>
      <xdr:col>11</xdr:col>
      <xdr:colOff>609600</xdr:colOff>
      <xdr:row>19</xdr:row>
      <xdr:rowOff>2962275</xdr:rowOff>
    </xdr:to>
    <xdr:graphicFrame macro="">
      <xdr:nvGraphicFramePr>
        <xdr:cNvPr id="9" name="Chart 8">
          <a:extLst>
            <a:ext uri="{FF2B5EF4-FFF2-40B4-BE49-F238E27FC236}">
              <a16:creationId xmlns:a16="http://schemas.microsoft.com/office/drawing/2014/main" id="{2810D6FB-F73F-444D-8A91-13AA889C8CB5}"/>
            </a:ext>
            <a:ext uri="{147F2762-F138-4A5C-976F-8EAC2B608ADB}">
              <a16:predDERef xmlns:a16="http://schemas.microsoft.com/office/drawing/2014/main" pred="{19CDC8A5-66D3-4AB2-BBFD-EA7C414CF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95250</xdr:colOff>
      <xdr:row>27</xdr:row>
      <xdr:rowOff>114300</xdr:rowOff>
    </xdr:from>
    <xdr:to>
      <xdr:col>11</xdr:col>
      <xdr:colOff>609600</xdr:colOff>
      <xdr:row>27</xdr:row>
      <xdr:rowOff>2943225</xdr:rowOff>
    </xdr:to>
    <xdr:graphicFrame macro="">
      <xdr:nvGraphicFramePr>
        <xdr:cNvPr id="10" name="Chart 9">
          <a:extLst>
            <a:ext uri="{FF2B5EF4-FFF2-40B4-BE49-F238E27FC236}">
              <a16:creationId xmlns:a16="http://schemas.microsoft.com/office/drawing/2014/main" id="{C2DA9A6D-7C9A-4DCE-B717-FAE18A28A47E}"/>
            </a:ext>
            <a:ext uri="{147F2762-F138-4A5C-976F-8EAC2B608ADB}">
              <a16:predDERef xmlns:a16="http://schemas.microsoft.com/office/drawing/2014/main" pred="{2810D6FB-F73F-444D-8A91-13AA889C8C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333376</xdr:colOff>
      <xdr:row>35</xdr:row>
      <xdr:rowOff>114300</xdr:rowOff>
    </xdr:from>
    <xdr:to>
      <xdr:col>11</xdr:col>
      <xdr:colOff>609600</xdr:colOff>
      <xdr:row>35</xdr:row>
      <xdr:rowOff>2933700</xdr:rowOff>
    </xdr:to>
    <xdr:graphicFrame macro="">
      <xdr:nvGraphicFramePr>
        <xdr:cNvPr id="11" name="Chart 10">
          <a:extLst>
            <a:ext uri="{FF2B5EF4-FFF2-40B4-BE49-F238E27FC236}">
              <a16:creationId xmlns:a16="http://schemas.microsoft.com/office/drawing/2014/main" id="{6557CB5E-3C30-47FF-9FFD-DDD517A389D5}"/>
            </a:ext>
            <a:ext uri="{147F2762-F138-4A5C-976F-8EAC2B608ADB}">
              <a16:predDERef xmlns:a16="http://schemas.microsoft.com/office/drawing/2014/main" pred="{C2DA9A6D-7C9A-4DCE-B717-FAE18A28A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95250</xdr:colOff>
      <xdr:row>43</xdr:row>
      <xdr:rowOff>114300</xdr:rowOff>
    </xdr:from>
    <xdr:to>
      <xdr:col>11</xdr:col>
      <xdr:colOff>609599</xdr:colOff>
      <xdr:row>43</xdr:row>
      <xdr:rowOff>2933700</xdr:rowOff>
    </xdr:to>
    <xdr:graphicFrame macro="">
      <xdr:nvGraphicFramePr>
        <xdr:cNvPr id="12" name="Chart 11">
          <a:extLst>
            <a:ext uri="{FF2B5EF4-FFF2-40B4-BE49-F238E27FC236}">
              <a16:creationId xmlns:a16="http://schemas.microsoft.com/office/drawing/2014/main" id="{37FB4D6C-90AC-4073-A24B-D7527FB32B81}"/>
            </a:ext>
            <a:ext uri="{147F2762-F138-4A5C-976F-8EAC2B608ADB}">
              <a16:predDERef xmlns:a16="http://schemas.microsoft.com/office/drawing/2014/main" pred="{6557CB5E-3C30-47FF-9FFD-DDD517A38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84667</xdr:colOff>
      <xdr:row>51</xdr:row>
      <xdr:rowOff>95250</xdr:rowOff>
    </xdr:from>
    <xdr:to>
      <xdr:col>11</xdr:col>
      <xdr:colOff>599016</xdr:colOff>
      <xdr:row>51</xdr:row>
      <xdr:rowOff>2914650</xdr:rowOff>
    </xdr:to>
    <xdr:graphicFrame macro="">
      <xdr:nvGraphicFramePr>
        <xdr:cNvPr id="13" name="Chart 12">
          <a:extLst>
            <a:ext uri="{FF2B5EF4-FFF2-40B4-BE49-F238E27FC236}">
              <a16:creationId xmlns:a16="http://schemas.microsoft.com/office/drawing/2014/main" id="{64A23B79-8F29-4D0E-8619-2BED922359B5}"/>
            </a:ext>
            <a:ext uri="{147F2762-F138-4A5C-976F-8EAC2B608ADB}">
              <a16:predDERef xmlns:a16="http://schemas.microsoft.com/office/drawing/2014/main" pred="{37FB4D6C-90AC-4073-A24B-D7527FB32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algaryhomeless.sharepoint.com/sites/Strategy/Shared%20Documents/Programs/Funders/Government%20of%20Canada/2019%20-%202028%20Reaching%20Home%20(RH)/Community%20Plan%20&amp;%20CHR/CHR%20-%202024-25/CHR-2024-25-Reporting-Template-EN.xlsx" TargetMode="External"/><Relationship Id="rId1" Type="http://schemas.openxmlformats.org/officeDocument/2006/relationships/externalLinkPath" Target="https://calgaryhomeless.sharepoint.com/sites/Strategy/Shared%20Documents/Programs/Funders/Government%20of%20Canada/2019%20-%202028%20Reaching%20Home%20(RH)/Community%20Plan%20&amp;%20CHR/CHR%20-%202024-25/CHR-2024-25-Reporting-Template-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8CgLqDQGMkS_cSq0vzN2DS6tJztvRsJLqq3vLHJUxEDVHAlk80q_ToPBNB86ZJwJ" itemId="01I5D6KDP5PYQQFP7WV5C37O3SNAQM7N26">
      <xxl21:absoluteUrl r:id="rId2"/>
    </xxl21:alternateUrls>
    <sheetNames>
      <sheetName val="Cover"/>
      <sheetName val="1. Section 1"/>
      <sheetName val="2. Section 2"/>
      <sheetName val="3. Section 3"/>
      <sheetName val="4a. Section 4"/>
      <sheetName val="4b. Optional Outcomes (2)"/>
      <sheetName val="4b. Optional Outcomes"/>
      <sheetName val="Sheet1"/>
      <sheetName val="5. Sign-Off"/>
      <sheetName val="Worksheet - Tables"/>
      <sheetName val="Worksheet - Drop Downs"/>
    </sheetNames>
    <sheetDataSet>
      <sheetData sheetId="0"/>
      <sheetData sheetId="1"/>
      <sheetData sheetId="2"/>
      <sheetData sheetId="3"/>
      <sheetData sheetId="4"/>
      <sheetData sheetId="5"/>
      <sheetData sheetId="6"/>
      <sheetData sheetId="7"/>
      <sheetData sheetId="8"/>
      <sheetData sheetId="9">
        <row r="133">
          <cell r="E133" t="str">
            <v>2019-20</v>
          </cell>
          <cell r="F133" t="str">
            <v>2020-21</v>
          </cell>
          <cell r="G133" t="str">
            <v>2021-22</v>
          </cell>
          <cell r="H133" t="str">
            <v>2022-23</v>
          </cell>
          <cell r="I133" t="str">
            <v>2023-24</v>
          </cell>
          <cell r="J133" t="str">
            <v>2024-25</v>
          </cell>
          <cell r="K133" t="str">
            <v>2025-26</v>
          </cell>
          <cell r="L133" t="str">
            <v>2026-27</v>
          </cell>
          <cell r="M133" t="str">
            <v>2027-28</v>
          </cell>
          <cell r="N133" t="str">
            <v>Target</v>
          </cell>
        </row>
        <row r="134">
          <cell r="E134">
            <v>352</v>
          </cell>
          <cell r="F134">
            <v>707</v>
          </cell>
          <cell r="G134">
            <v>774</v>
          </cell>
          <cell r="H134">
            <v>995</v>
          </cell>
          <cell r="I134">
            <v>1154</v>
          </cell>
          <cell r="J134">
            <v>1008</v>
          </cell>
          <cell r="K134">
            <v>0</v>
          </cell>
          <cell r="L134">
            <v>0</v>
          </cell>
          <cell r="M134">
            <v>0</v>
          </cell>
          <cell r="N134">
            <v>0</v>
          </cell>
        </row>
        <row r="135">
          <cell r="E135">
            <v>0</v>
          </cell>
          <cell r="F135">
            <v>0</v>
          </cell>
          <cell r="G135">
            <v>0</v>
          </cell>
          <cell r="H135">
            <v>0</v>
          </cell>
          <cell r="I135">
            <v>0</v>
          </cell>
          <cell r="J135">
            <v>0</v>
          </cell>
          <cell r="K135">
            <v>0</v>
          </cell>
          <cell r="L135">
            <v>0</v>
          </cell>
          <cell r="M135">
            <v>0</v>
          </cell>
          <cell r="N135">
            <v>0</v>
          </cell>
        </row>
        <row r="138">
          <cell r="E138" t="str">
            <v>2019-20</v>
          </cell>
          <cell r="F138" t="str">
            <v>2020-21</v>
          </cell>
          <cell r="G138" t="str">
            <v>2021-22</v>
          </cell>
          <cell r="H138" t="str">
            <v>2022-23</v>
          </cell>
          <cell r="I138" t="str">
            <v>2023-24</v>
          </cell>
          <cell r="J138" t="str">
            <v>2024-25</v>
          </cell>
          <cell r="K138" t="str">
            <v>2025-26</v>
          </cell>
          <cell r="L138" t="str">
            <v>2026-27</v>
          </cell>
          <cell r="M138" t="str">
            <v>2027-28</v>
          </cell>
          <cell r="N138" t="str">
            <v>Target</v>
          </cell>
        </row>
        <row r="139">
          <cell r="E139">
            <v>141</v>
          </cell>
          <cell r="F139">
            <v>377</v>
          </cell>
          <cell r="G139">
            <v>299</v>
          </cell>
          <cell r="H139">
            <v>119</v>
          </cell>
          <cell r="I139">
            <v>97</v>
          </cell>
          <cell r="J139">
            <v>133</v>
          </cell>
          <cell r="K139">
            <v>0</v>
          </cell>
          <cell r="L139">
            <v>0</v>
          </cell>
          <cell r="M139">
            <v>0</v>
          </cell>
          <cell r="N139">
            <v>0</v>
          </cell>
        </row>
        <row r="140">
          <cell r="E140">
            <v>0</v>
          </cell>
          <cell r="F140">
            <v>0</v>
          </cell>
          <cell r="G140">
            <v>0</v>
          </cell>
          <cell r="H140">
            <v>0</v>
          </cell>
          <cell r="I140">
            <v>0</v>
          </cell>
          <cell r="J140">
            <v>0</v>
          </cell>
          <cell r="K140">
            <v>0</v>
          </cell>
          <cell r="L140">
            <v>0</v>
          </cell>
          <cell r="M140">
            <v>0</v>
          </cell>
          <cell r="N140">
            <v>0</v>
          </cell>
        </row>
        <row r="143">
          <cell r="E143" t="str">
            <v>2019-20</v>
          </cell>
          <cell r="F143" t="str">
            <v>2020-21</v>
          </cell>
          <cell r="G143" t="str">
            <v>2021-22</v>
          </cell>
          <cell r="H143" t="str">
            <v>2022-23</v>
          </cell>
          <cell r="I143" t="str">
            <v>2023-24</v>
          </cell>
          <cell r="J143" t="str">
            <v>2024-25</v>
          </cell>
          <cell r="K143" t="str">
            <v>2025-26</v>
          </cell>
          <cell r="L143" t="str">
            <v>2026-27</v>
          </cell>
          <cell r="M143" t="str">
            <v>2027-28</v>
          </cell>
          <cell r="N143" t="str">
            <v>Target</v>
          </cell>
        </row>
        <row r="144">
          <cell r="E144">
            <v>686</v>
          </cell>
          <cell r="F144">
            <v>855</v>
          </cell>
          <cell r="G144">
            <v>757</v>
          </cell>
          <cell r="H144">
            <v>794</v>
          </cell>
          <cell r="I144">
            <v>767</v>
          </cell>
          <cell r="J144">
            <v>618</v>
          </cell>
          <cell r="K144">
            <v>0</v>
          </cell>
          <cell r="L144">
            <v>0</v>
          </cell>
          <cell r="M144">
            <v>0</v>
          </cell>
          <cell r="N144">
            <v>0</v>
          </cell>
        </row>
        <row r="145">
          <cell r="E145">
            <v>0</v>
          </cell>
          <cell r="F145">
            <v>0</v>
          </cell>
          <cell r="G145">
            <v>0</v>
          </cell>
          <cell r="H145">
            <v>0</v>
          </cell>
          <cell r="I145">
            <v>0</v>
          </cell>
          <cell r="J145">
            <v>0</v>
          </cell>
          <cell r="K145">
            <v>0</v>
          </cell>
          <cell r="L145">
            <v>0</v>
          </cell>
          <cell r="M145">
            <v>0</v>
          </cell>
          <cell r="N145">
            <v>0</v>
          </cell>
        </row>
        <row r="148">
          <cell r="E148" t="str">
            <v>2019-20</v>
          </cell>
          <cell r="F148" t="str">
            <v>2020-21</v>
          </cell>
          <cell r="G148" t="str">
            <v>2021-22</v>
          </cell>
          <cell r="H148" t="str">
            <v>2022-23</v>
          </cell>
          <cell r="I148" t="str">
            <v>2023-24</v>
          </cell>
          <cell r="J148" t="str">
            <v>2024-25</v>
          </cell>
          <cell r="K148" t="str">
            <v>2025-26</v>
          </cell>
          <cell r="L148" t="str">
            <v>2026-27</v>
          </cell>
          <cell r="M148" t="str">
            <v>2027-28</v>
          </cell>
          <cell r="N148" t="str">
            <v>Target</v>
          </cell>
        </row>
        <row r="149">
          <cell r="E149">
            <v>0</v>
          </cell>
          <cell r="F149">
            <v>0</v>
          </cell>
          <cell r="G149">
            <v>0</v>
          </cell>
          <cell r="H149">
            <v>0</v>
          </cell>
          <cell r="I149">
            <v>0</v>
          </cell>
          <cell r="J149">
            <v>0</v>
          </cell>
          <cell r="K149">
            <v>0</v>
          </cell>
          <cell r="L149">
            <v>0</v>
          </cell>
          <cell r="M149">
            <v>0</v>
          </cell>
          <cell r="N149">
            <v>0</v>
          </cell>
        </row>
        <row r="150">
          <cell r="E150">
            <v>0</v>
          </cell>
          <cell r="F150">
            <v>0</v>
          </cell>
          <cell r="G150">
            <v>0</v>
          </cell>
          <cell r="H150">
            <v>0</v>
          </cell>
          <cell r="I150">
            <v>0</v>
          </cell>
          <cell r="J150">
            <v>0</v>
          </cell>
          <cell r="K150">
            <v>0</v>
          </cell>
          <cell r="L150">
            <v>0</v>
          </cell>
          <cell r="M150">
            <v>0</v>
          </cell>
          <cell r="N150">
            <v>0</v>
          </cell>
        </row>
        <row r="153">
          <cell r="E153" t="str">
            <v>2019-20</v>
          </cell>
          <cell r="F153" t="str">
            <v>2020-21</v>
          </cell>
          <cell r="G153" t="str">
            <v>2021-22</v>
          </cell>
          <cell r="H153" t="str">
            <v>2022-23</v>
          </cell>
          <cell r="I153" t="str">
            <v>2023-24</v>
          </cell>
          <cell r="J153" t="str">
            <v>2024-25</v>
          </cell>
          <cell r="K153" t="str">
            <v>2025-26</v>
          </cell>
          <cell r="L153" t="str">
            <v>2026-27</v>
          </cell>
          <cell r="M153" t="str">
            <v>2027-28</v>
          </cell>
          <cell r="N153" t="str">
            <v>Target</v>
          </cell>
        </row>
        <row r="154">
          <cell r="E154">
            <v>0</v>
          </cell>
          <cell r="F154">
            <v>0</v>
          </cell>
          <cell r="G154">
            <v>0</v>
          </cell>
          <cell r="H154">
            <v>0</v>
          </cell>
          <cell r="I154">
            <v>0</v>
          </cell>
          <cell r="J154">
            <v>0</v>
          </cell>
          <cell r="K154">
            <v>0</v>
          </cell>
          <cell r="L154">
            <v>0</v>
          </cell>
          <cell r="M154">
            <v>0</v>
          </cell>
          <cell r="N154">
            <v>0</v>
          </cell>
        </row>
        <row r="155">
          <cell r="E155">
            <v>0</v>
          </cell>
          <cell r="F155">
            <v>0</v>
          </cell>
          <cell r="G155">
            <v>0</v>
          </cell>
          <cell r="H155">
            <v>0</v>
          </cell>
          <cell r="I155">
            <v>0</v>
          </cell>
          <cell r="J155">
            <v>0</v>
          </cell>
          <cell r="K155">
            <v>0</v>
          </cell>
          <cell r="L155">
            <v>0</v>
          </cell>
          <cell r="M155">
            <v>0</v>
          </cell>
          <cell r="N155">
            <v>0</v>
          </cell>
        </row>
        <row r="158">
          <cell r="E158" t="str">
            <v>2019-20</v>
          </cell>
          <cell r="F158" t="str">
            <v>2020-21</v>
          </cell>
          <cell r="G158" t="str">
            <v>2021-22</v>
          </cell>
          <cell r="H158" t="str">
            <v>2022-23</v>
          </cell>
          <cell r="I158" t="str">
            <v>2023-24</v>
          </cell>
          <cell r="J158" t="str">
            <v>2024-25</v>
          </cell>
          <cell r="K158" t="str">
            <v>2025-26</v>
          </cell>
          <cell r="L158" t="str">
            <v>2026-27</v>
          </cell>
          <cell r="M158" t="str">
            <v>2027-28</v>
          </cell>
          <cell r="N158" t="str">
            <v>Target</v>
          </cell>
        </row>
        <row r="159">
          <cell r="E159">
            <v>0</v>
          </cell>
          <cell r="F159">
            <v>0</v>
          </cell>
          <cell r="G159">
            <v>0</v>
          </cell>
          <cell r="H159">
            <v>0</v>
          </cell>
          <cell r="I159">
            <v>0</v>
          </cell>
          <cell r="J159">
            <v>0</v>
          </cell>
          <cell r="K159">
            <v>0</v>
          </cell>
          <cell r="L159">
            <v>0</v>
          </cell>
          <cell r="M159">
            <v>0</v>
          </cell>
          <cell r="N159">
            <v>0</v>
          </cell>
        </row>
        <row r="160">
          <cell r="E160">
            <v>0</v>
          </cell>
          <cell r="F160">
            <v>0</v>
          </cell>
          <cell r="G160">
            <v>0</v>
          </cell>
          <cell r="H160">
            <v>0</v>
          </cell>
          <cell r="I160">
            <v>0</v>
          </cell>
          <cell r="J160">
            <v>0</v>
          </cell>
          <cell r="K160">
            <v>0</v>
          </cell>
          <cell r="L160">
            <v>0</v>
          </cell>
          <cell r="M160">
            <v>0</v>
          </cell>
          <cell r="N160">
            <v>0</v>
          </cell>
        </row>
        <row r="163">
          <cell r="E163" t="str">
            <v>March 2020</v>
          </cell>
          <cell r="F163" t="str">
            <v>March 2021</v>
          </cell>
          <cell r="G163" t="str">
            <v>March 2022</v>
          </cell>
          <cell r="H163" t="str">
            <v>March 2023</v>
          </cell>
          <cell r="I163" t="str">
            <v>March 2024</v>
          </cell>
          <cell r="J163" t="str">
            <v>March 2025</v>
          </cell>
          <cell r="K163" t="str">
            <v>March 2026</v>
          </cell>
          <cell r="L163" t="str">
            <v>March 2027</v>
          </cell>
          <cell r="M163" t="str">
            <v>March 2028</v>
          </cell>
          <cell r="N163" t="str">
            <v>Target</v>
          </cell>
        </row>
        <row r="164">
          <cell r="E164">
            <v>92</v>
          </cell>
          <cell r="F164">
            <v>78</v>
          </cell>
          <cell r="G164">
            <v>81</v>
          </cell>
          <cell r="H164">
            <v>88</v>
          </cell>
          <cell r="I164">
            <v>128</v>
          </cell>
          <cell r="J164">
            <v>131</v>
          </cell>
          <cell r="K164">
            <v>0</v>
          </cell>
          <cell r="L164">
            <v>0</v>
          </cell>
          <cell r="M164">
            <v>0</v>
          </cell>
          <cell r="N164">
            <v>0</v>
          </cell>
        </row>
        <row r="165">
          <cell r="E165">
            <v>0</v>
          </cell>
          <cell r="F165">
            <v>0</v>
          </cell>
          <cell r="G165">
            <v>0</v>
          </cell>
          <cell r="H165">
            <v>0</v>
          </cell>
          <cell r="I165">
            <v>0</v>
          </cell>
          <cell r="J165">
            <v>0</v>
          </cell>
          <cell r="K165">
            <v>0</v>
          </cell>
          <cell r="L165">
            <v>0</v>
          </cell>
          <cell r="M165">
            <v>0</v>
          </cell>
          <cell r="N165">
            <v>0</v>
          </cell>
        </row>
        <row r="168">
          <cell r="E168" t="str">
            <v>March 2020</v>
          </cell>
          <cell r="F168" t="str">
            <v>March 2021</v>
          </cell>
          <cell r="G168" t="str">
            <v>March 2022</v>
          </cell>
          <cell r="H168" t="str">
            <v>March 2023</v>
          </cell>
          <cell r="I168" t="str">
            <v>March 2024</v>
          </cell>
          <cell r="J168" t="str">
            <v>March 2025</v>
          </cell>
          <cell r="K168" t="str">
            <v>March 2026</v>
          </cell>
          <cell r="L168" t="str">
            <v>March 2027</v>
          </cell>
          <cell r="M168" t="str">
            <v>March 2028</v>
          </cell>
          <cell r="N168" t="str">
            <v>Target</v>
          </cell>
        </row>
        <row r="169">
          <cell r="E169">
            <v>7</v>
          </cell>
          <cell r="F169">
            <v>85</v>
          </cell>
          <cell r="G169">
            <v>18</v>
          </cell>
          <cell r="H169">
            <v>6</v>
          </cell>
          <cell r="I169">
            <v>7</v>
          </cell>
          <cell r="J169">
            <v>10</v>
          </cell>
          <cell r="K169">
            <v>0</v>
          </cell>
          <cell r="L169">
            <v>0</v>
          </cell>
          <cell r="M169">
            <v>0</v>
          </cell>
          <cell r="N169">
            <v>0</v>
          </cell>
        </row>
        <row r="170">
          <cell r="E170">
            <v>0</v>
          </cell>
          <cell r="F170">
            <v>0</v>
          </cell>
          <cell r="G170">
            <v>0</v>
          </cell>
          <cell r="H170">
            <v>0</v>
          </cell>
          <cell r="I170">
            <v>0</v>
          </cell>
          <cell r="J170">
            <v>0</v>
          </cell>
          <cell r="K170">
            <v>0</v>
          </cell>
          <cell r="L170">
            <v>0</v>
          </cell>
          <cell r="M170">
            <v>0</v>
          </cell>
          <cell r="N170">
            <v>0</v>
          </cell>
        </row>
        <row r="173">
          <cell r="E173" t="str">
            <v>March 2020</v>
          </cell>
          <cell r="F173" t="str">
            <v>March 2021</v>
          </cell>
          <cell r="G173" t="str">
            <v>March 2022</v>
          </cell>
          <cell r="H173" t="str">
            <v>March 2023</v>
          </cell>
          <cell r="I173" t="str">
            <v>March 2024</v>
          </cell>
          <cell r="J173" t="str">
            <v>March 2025</v>
          </cell>
          <cell r="K173" t="str">
            <v>March 2026</v>
          </cell>
          <cell r="L173" t="str">
            <v>March 2027</v>
          </cell>
          <cell r="M173" t="str">
            <v>March 2028</v>
          </cell>
          <cell r="N173" t="str">
            <v>Target</v>
          </cell>
        </row>
        <row r="174">
          <cell r="E174">
            <v>52</v>
          </cell>
          <cell r="F174">
            <v>75</v>
          </cell>
          <cell r="G174">
            <v>69</v>
          </cell>
          <cell r="H174">
            <v>66</v>
          </cell>
          <cell r="I174">
            <v>59</v>
          </cell>
          <cell r="J174">
            <v>38</v>
          </cell>
          <cell r="K174">
            <v>0</v>
          </cell>
          <cell r="L174">
            <v>0</v>
          </cell>
          <cell r="M174">
            <v>0</v>
          </cell>
          <cell r="N174">
            <v>0</v>
          </cell>
        </row>
        <row r="175">
          <cell r="E175">
            <v>0</v>
          </cell>
          <cell r="F175">
            <v>0</v>
          </cell>
          <cell r="G175">
            <v>0</v>
          </cell>
          <cell r="H175">
            <v>0</v>
          </cell>
          <cell r="I175">
            <v>0</v>
          </cell>
          <cell r="J175">
            <v>0</v>
          </cell>
          <cell r="K175">
            <v>0</v>
          </cell>
          <cell r="L175">
            <v>0</v>
          </cell>
          <cell r="M175">
            <v>0</v>
          </cell>
          <cell r="N175">
            <v>0</v>
          </cell>
        </row>
        <row r="178">
          <cell r="E178" t="str">
            <v>March 2020</v>
          </cell>
          <cell r="F178" t="str">
            <v>March 2021</v>
          </cell>
          <cell r="G178" t="str">
            <v>March 2022</v>
          </cell>
          <cell r="H178" t="str">
            <v>March 2023</v>
          </cell>
          <cell r="I178" t="str">
            <v>March 2024</v>
          </cell>
          <cell r="J178" t="str">
            <v>March 2025</v>
          </cell>
          <cell r="K178" t="str">
            <v>March 2026</v>
          </cell>
          <cell r="L178" t="str">
            <v>March 2027</v>
          </cell>
          <cell r="M178" t="str">
            <v>March 2028</v>
          </cell>
          <cell r="N178" t="str">
            <v>Target</v>
          </cell>
        </row>
        <row r="179">
          <cell r="E179">
            <v>0</v>
          </cell>
          <cell r="F179">
            <v>0</v>
          </cell>
          <cell r="G179">
            <v>0</v>
          </cell>
          <cell r="H179">
            <v>0</v>
          </cell>
          <cell r="I179">
            <v>0</v>
          </cell>
          <cell r="J179">
            <v>0</v>
          </cell>
          <cell r="K179">
            <v>0</v>
          </cell>
          <cell r="L179">
            <v>0</v>
          </cell>
          <cell r="M179">
            <v>0</v>
          </cell>
          <cell r="N179">
            <v>0</v>
          </cell>
        </row>
        <row r="180">
          <cell r="E180">
            <v>0</v>
          </cell>
          <cell r="F180">
            <v>0</v>
          </cell>
          <cell r="G180">
            <v>0</v>
          </cell>
          <cell r="H180">
            <v>0</v>
          </cell>
          <cell r="I180">
            <v>0</v>
          </cell>
          <cell r="J180">
            <v>0</v>
          </cell>
          <cell r="K180">
            <v>0</v>
          </cell>
          <cell r="L180">
            <v>0</v>
          </cell>
          <cell r="M180">
            <v>0</v>
          </cell>
          <cell r="N180">
            <v>0</v>
          </cell>
        </row>
        <row r="183">
          <cell r="E183" t="str">
            <v>March 2020</v>
          </cell>
          <cell r="F183" t="str">
            <v>March 2021</v>
          </cell>
          <cell r="G183" t="str">
            <v>March 2022</v>
          </cell>
          <cell r="H183" t="str">
            <v>March 2023</v>
          </cell>
          <cell r="I183" t="str">
            <v>March 2024</v>
          </cell>
          <cell r="J183" t="str">
            <v>March 2025</v>
          </cell>
          <cell r="K183" t="str">
            <v>March 2026</v>
          </cell>
          <cell r="L183" t="str">
            <v>March 2027</v>
          </cell>
          <cell r="M183" t="str">
            <v>March 2028</v>
          </cell>
          <cell r="N183" t="str">
            <v>Target</v>
          </cell>
        </row>
        <row r="184">
          <cell r="E184">
            <v>0</v>
          </cell>
          <cell r="F184">
            <v>0</v>
          </cell>
          <cell r="G184">
            <v>0</v>
          </cell>
          <cell r="H184">
            <v>0</v>
          </cell>
          <cell r="I184">
            <v>0</v>
          </cell>
          <cell r="J184">
            <v>0</v>
          </cell>
          <cell r="K184">
            <v>0</v>
          </cell>
          <cell r="L184">
            <v>0</v>
          </cell>
          <cell r="M184">
            <v>0</v>
          </cell>
          <cell r="N184">
            <v>0</v>
          </cell>
        </row>
        <row r="185">
          <cell r="E185">
            <v>0</v>
          </cell>
          <cell r="F185">
            <v>0</v>
          </cell>
          <cell r="G185">
            <v>0</v>
          </cell>
          <cell r="H185">
            <v>0</v>
          </cell>
          <cell r="I185">
            <v>0</v>
          </cell>
          <cell r="J185">
            <v>0</v>
          </cell>
          <cell r="K185">
            <v>0</v>
          </cell>
          <cell r="L185">
            <v>0</v>
          </cell>
          <cell r="M185">
            <v>0</v>
          </cell>
          <cell r="N185">
            <v>0</v>
          </cell>
        </row>
        <row r="188">
          <cell r="E188" t="str">
            <v>March 2020</v>
          </cell>
          <cell r="F188" t="str">
            <v>March 2021</v>
          </cell>
          <cell r="G188" t="str">
            <v>March 2022</v>
          </cell>
          <cell r="H188" t="str">
            <v>March 2023</v>
          </cell>
          <cell r="I188" t="str">
            <v>March 2024</v>
          </cell>
          <cell r="J188" t="str">
            <v>March 2025</v>
          </cell>
          <cell r="K188" t="str">
            <v>March 2026</v>
          </cell>
          <cell r="L188" t="str">
            <v>March 2027</v>
          </cell>
          <cell r="M188" t="str">
            <v>March 2028</v>
          </cell>
          <cell r="N188" t="str">
            <v>Target</v>
          </cell>
        </row>
        <row r="189">
          <cell r="E189">
            <v>0</v>
          </cell>
          <cell r="F189">
            <v>0</v>
          </cell>
          <cell r="G189">
            <v>0</v>
          </cell>
          <cell r="H189">
            <v>0</v>
          </cell>
          <cell r="I189">
            <v>0</v>
          </cell>
          <cell r="J189">
            <v>0</v>
          </cell>
          <cell r="K189">
            <v>0</v>
          </cell>
          <cell r="L189">
            <v>0</v>
          </cell>
          <cell r="M189">
            <v>0</v>
          </cell>
          <cell r="N189">
            <v>0</v>
          </cell>
        </row>
        <row r="190">
          <cell r="E190">
            <v>0</v>
          </cell>
          <cell r="F190">
            <v>0</v>
          </cell>
          <cell r="G190">
            <v>0</v>
          </cell>
          <cell r="H190">
            <v>0</v>
          </cell>
          <cell r="I190">
            <v>0</v>
          </cell>
          <cell r="J190">
            <v>0</v>
          </cell>
          <cell r="K190">
            <v>0</v>
          </cell>
          <cell r="L190">
            <v>0</v>
          </cell>
          <cell r="M190">
            <v>0</v>
          </cell>
          <cell r="N190">
            <v>0</v>
          </cell>
        </row>
      </sheetData>
      <sheetData sheetId="10"/>
    </sheetDataSet>
  </externalBook>
</externalLink>
</file>

<file path=xl/persons/person.xml><?xml version="1.0" encoding="utf-8"?>
<personList xmlns="http://schemas.microsoft.com/office/spreadsheetml/2018/threadedcomments" xmlns:x="http://schemas.openxmlformats.org/spreadsheetml/2006/main">
  <person displayName="Jessica Cope Williams" id="{7AFF7223-9726-4A04-BB1C-E45A35B4A534}" userId="Jessica.Williams@calgaryhomeless.com" providerId="PeoplePicker"/>
  <person displayName="Lindsay Lenny" id="{21A48F54-C209-44F8-9D77-C3818DA22FBA}" userId="S::lindsay@calgaryhomeless.com::477bc085-eefb-40a7-a097-90fd5d1b6b3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49" dT="2025-05-06T16:10:24.97" personId="{21A48F54-C209-44F8-9D77-C3818DA22FBA}" id="{22F0C03E-C4B1-4EDE-9021-8BFC610DD675}">
    <text>@Jessica Cope Williams needs updated and responses</text>
    <mentions>
      <mention mentionpersonId="{7AFF7223-9726-4A04-BB1C-E45A35B4A534}" mentionId="{BBB45D40-F730-49E0-9F3E-16B228BA2210}" startIndex="0" length="22"/>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microsoft.com/office/2019/04/relationships/documenttask" Target="../documenttasks/documenttask1.xml"/><Relationship Id="rId2" Type="http://schemas.openxmlformats.org/officeDocument/2006/relationships/hyperlink" Target="https://homelessnesslearninghub.ca/library/resources/reaching-home-community-homelessness-report-reporting-tools/" TargetMode="Externa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hyperlink" Target="https://housing-infrastructure.canada.ca/homelessness-sans-abri/directives-eng.html" TargetMode="External"/><Relationship Id="rId13" Type="http://schemas.openxmlformats.org/officeDocument/2006/relationships/hyperlink" Target="https://housing-infrastructure.canada.ca/homelessness-sans-abri/directives-eng.html" TargetMode="External"/><Relationship Id="rId18" Type="http://schemas.openxmlformats.org/officeDocument/2006/relationships/hyperlink" Target="https://housing-infrastructure.canada.ca/homelessness-sans-abri/directives-eng.html" TargetMode="External"/><Relationship Id="rId3" Type="http://schemas.openxmlformats.org/officeDocument/2006/relationships/hyperlink" Target="https://housing-infrastructure.canada.ca/homelessness-sans-abri/directives-eng.html" TargetMode="External"/><Relationship Id="rId21" Type="http://schemas.openxmlformats.org/officeDocument/2006/relationships/printerSettings" Target="../printerSettings/printerSettings5.bin"/><Relationship Id="rId7" Type="http://schemas.openxmlformats.org/officeDocument/2006/relationships/hyperlink" Target="https://housing-infrastructure.canada.ca/homelessness-sans-abri/directives-eng.html" TargetMode="External"/><Relationship Id="rId12" Type="http://schemas.openxmlformats.org/officeDocument/2006/relationships/hyperlink" Target="https://housing-infrastructure.canada.ca/homelessness-sans-abri/directives-eng.html" TargetMode="External"/><Relationship Id="rId17" Type="http://schemas.openxmlformats.org/officeDocument/2006/relationships/hyperlink" Target="https://housing-infrastructure.canada.ca/homelessness-sans-abri/directives-eng.html" TargetMode="External"/><Relationship Id="rId2" Type="http://schemas.openxmlformats.org/officeDocument/2006/relationships/hyperlink" Target="https://housing-infrastructure.canada.ca/homelessness-sans-abri/directives-eng.html" TargetMode="External"/><Relationship Id="rId16" Type="http://schemas.openxmlformats.org/officeDocument/2006/relationships/hyperlink" Target="https://housing-infrastructure.canada.ca/homelessness-sans-abri/directives-eng.html" TargetMode="External"/><Relationship Id="rId20" Type="http://schemas.openxmlformats.org/officeDocument/2006/relationships/hyperlink" Target="https://housing-infrastructure.canada.ca/homelessness-sans-abri/directives-eng.html" TargetMode="External"/><Relationship Id="rId1" Type="http://schemas.openxmlformats.org/officeDocument/2006/relationships/hyperlink" Target="https://housing-infrastructure.canada.ca/homelessness-sans-abri/directives-eng.html" TargetMode="External"/><Relationship Id="rId6" Type="http://schemas.openxmlformats.org/officeDocument/2006/relationships/hyperlink" Target="https://housing-infrastructure.canada.ca/homelessness-sans-abri/directives-eng.html" TargetMode="External"/><Relationship Id="rId11" Type="http://schemas.openxmlformats.org/officeDocument/2006/relationships/hyperlink" Target="https://housing-infrastructure.canada.ca/homelessness-sans-abri/directives-eng.html" TargetMode="External"/><Relationship Id="rId5" Type="http://schemas.openxmlformats.org/officeDocument/2006/relationships/hyperlink" Target="https://housing-infrastructure.canada.ca/homelessness-sans-abri/directives-eng.html" TargetMode="External"/><Relationship Id="rId15" Type="http://schemas.openxmlformats.org/officeDocument/2006/relationships/hyperlink" Target="https://housing-infrastructure.canada.ca/homelessness-sans-abri/directives-eng.html" TargetMode="External"/><Relationship Id="rId23" Type="http://schemas.openxmlformats.org/officeDocument/2006/relationships/comments" Target="../comments2.xml"/><Relationship Id="rId10" Type="http://schemas.openxmlformats.org/officeDocument/2006/relationships/hyperlink" Target="https://housing-infrastructure.canada.ca/homelessness-sans-abri/directives-eng.html" TargetMode="External"/><Relationship Id="rId19" Type="http://schemas.openxmlformats.org/officeDocument/2006/relationships/hyperlink" Target="https://housing-infrastructure.canada.ca/homelessness-sans-abri/directives-eng.html" TargetMode="External"/><Relationship Id="rId4" Type="http://schemas.openxmlformats.org/officeDocument/2006/relationships/hyperlink" Target="https://housing-infrastructure.canada.ca/homelessness-sans-abri/directives-eng.html" TargetMode="External"/><Relationship Id="rId9" Type="http://schemas.openxmlformats.org/officeDocument/2006/relationships/hyperlink" Target="https://housing-infrastructure.canada.ca/homelessness-sans-abri/directives-eng.html" TargetMode="External"/><Relationship Id="rId14" Type="http://schemas.openxmlformats.org/officeDocument/2006/relationships/hyperlink" Target="https://housing-infrastructure.canada.ca/homelessness-sans-abri/directives-eng.html" TargetMode="External"/><Relationship Id="rId22"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hyperlink" Target="https://housing-infrastructure.canada.ca/homelessness-sans-abri/directives-eng.html" TargetMode="External"/><Relationship Id="rId18" Type="http://schemas.openxmlformats.org/officeDocument/2006/relationships/hyperlink" Target="https://housing-infrastructure.canada.ca/homelessness-sans-abri/directives-eng.html" TargetMode="External"/><Relationship Id="rId26" Type="http://schemas.openxmlformats.org/officeDocument/2006/relationships/drawing" Target="../drawings/drawing1.xml"/><Relationship Id="rId3" Type="http://schemas.openxmlformats.org/officeDocument/2006/relationships/hyperlink" Target="https://housing-infrastructure.canada.ca/homelessness-sans-abri/directives-eng.html" TargetMode="External"/><Relationship Id="rId21" Type="http://schemas.openxmlformats.org/officeDocument/2006/relationships/hyperlink" Target="https://housing-infrastructure.canada.ca/homelessness-sans-abri/directives-eng.html" TargetMode="External"/><Relationship Id="rId34" Type="http://schemas.openxmlformats.org/officeDocument/2006/relationships/ctrlProp" Target="../ctrlProps/ctrlProp7.xml"/><Relationship Id="rId7" Type="http://schemas.openxmlformats.org/officeDocument/2006/relationships/hyperlink" Target="https://homelessnesslearninghub.ca/library/resources/reaching-home-community-homelessness-report-reporting-tools/" TargetMode="External"/><Relationship Id="rId12" Type="http://schemas.openxmlformats.org/officeDocument/2006/relationships/hyperlink" Target="https://housing-infrastructure.canada.ca/homelessness-sans-abri/directives-eng.html" TargetMode="External"/><Relationship Id="rId17" Type="http://schemas.openxmlformats.org/officeDocument/2006/relationships/hyperlink" Target="https://housing-infrastructure.canada.ca/homelessness-sans-abri/directives-eng.html" TargetMode="External"/><Relationship Id="rId25" Type="http://schemas.openxmlformats.org/officeDocument/2006/relationships/printerSettings" Target="../printerSettings/printerSettings6.bin"/><Relationship Id="rId33" Type="http://schemas.openxmlformats.org/officeDocument/2006/relationships/ctrlProp" Target="../ctrlProps/ctrlProp6.xml"/><Relationship Id="rId2" Type="http://schemas.openxmlformats.org/officeDocument/2006/relationships/hyperlink" Target="https://housing-infrastructure.canada.ca/homelessness-sans-abri/directives-eng.html" TargetMode="External"/><Relationship Id="rId16" Type="http://schemas.openxmlformats.org/officeDocument/2006/relationships/hyperlink" Target="https://housing-infrastructure.canada.ca/homelessness-sans-abri/directives-eng.html" TargetMode="External"/><Relationship Id="rId20" Type="http://schemas.openxmlformats.org/officeDocument/2006/relationships/hyperlink" Target="https://housing-infrastructure.canada.ca/homelessness-sans-abri/directives-eng.html" TargetMode="External"/><Relationship Id="rId29" Type="http://schemas.openxmlformats.org/officeDocument/2006/relationships/ctrlProp" Target="../ctrlProps/ctrlProp2.xml"/><Relationship Id="rId1" Type="http://schemas.openxmlformats.org/officeDocument/2006/relationships/hyperlink" Target="https://housing-infrastructure.canada.ca/homelessness-sans-abri/hifis-sisa/dpa-etd-eng.html" TargetMode="External"/><Relationship Id="rId6" Type="http://schemas.openxmlformats.org/officeDocument/2006/relationships/hyperlink" Target="https://housing-infrastructure.canada.ca/homelessness-sans-abri/directives-eng.html" TargetMode="External"/><Relationship Id="rId11" Type="http://schemas.openxmlformats.org/officeDocument/2006/relationships/hyperlink" Target="https://housing-infrastructure.canada.ca/homelessness-sans-abri/directives-eng.html" TargetMode="External"/><Relationship Id="rId24" Type="http://schemas.openxmlformats.org/officeDocument/2006/relationships/hyperlink" Target="https://housing-infrastructure.canada.ca/homelessness-sans-abri/directives-eng.html" TargetMode="External"/><Relationship Id="rId32" Type="http://schemas.openxmlformats.org/officeDocument/2006/relationships/ctrlProp" Target="../ctrlProps/ctrlProp5.xml"/><Relationship Id="rId5" Type="http://schemas.openxmlformats.org/officeDocument/2006/relationships/hyperlink" Target="https://housing-infrastructure.canada.ca/homelessness-sans-abri/directives-eng.html" TargetMode="External"/><Relationship Id="rId15" Type="http://schemas.openxmlformats.org/officeDocument/2006/relationships/hyperlink" Target="https://housing-infrastructure.canada.ca/homelessness-sans-abri/directives-eng.html" TargetMode="External"/><Relationship Id="rId23" Type="http://schemas.openxmlformats.org/officeDocument/2006/relationships/hyperlink" Target="https://housing-infrastructure.canada.ca/homelessness-sans-abri/directives-eng.html" TargetMode="External"/><Relationship Id="rId28" Type="http://schemas.openxmlformats.org/officeDocument/2006/relationships/ctrlProp" Target="../ctrlProps/ctrlProp1.xml"/><Relationship Id="rId10" Type="http://schemas.openxmlformats.org/officeDocument/2006/relationships/hyperlink" Target="https://housing-infrastructure.canada.ca/homelessness-sans-abri/directives-eng.html" TargetMode="External"/><Relationship Id="rId19" Type="http://schemas.openxmlformats.org/officeDocument/2006/relationships/hyperlink" Target="https://housing-infrastructure.canada.ca/homelessness-sans-abri/directives-eng.html" TargetMode="External"/><Relationship Id="rId31" Type="http://schemas.openxmlformats.org/officeDocument/2006/relationships/ctrlProp" Target="../ctrlProps/ctrlProp4.xml"/><Relationship Id="rId4" Type="http://schemas.openxmlformats.org/officeDocument/2006/relationships/hyperlink" Target="https://housing-infrastructure.canada.ca/homelessness-sans-abri/directives-eng.html" TargetMode="External"/><Relationship Id="rId9" Type="http://schemas.openxmlformats.org/officeDocument/2006/relationships/hyperlink" Target="https://housing-infrastructure.canada.ca/homelessness-sans-abri/directives-eng.html" TargetMode="External"/><Relationship Id="rId14" Type="http://schemas.openxmlformats.org/officeDocument/2006/relationships/hyperlink" Target="https://housing-infrastructure.canada.ca/homelessness-sans-abri/directives-eng.html" TargetMode="External"/><Relationship Id="rId22" Type="http://schemas.openxmlformats.org/officeDocument/2006/relationships/hyperlink" Target="https://housing-infrastructure.canada.ca/homelessness-sans-abri/directives-eng.html" TargetMode="External"/><Relationship Id="rId27" Type="http://schemas.openxmlformats.org/officeDocument/2006/relationships/vmlDrawing" Target="../drawings/vmlDrawing3.vml"/><Relationship Id="rId30" Type="http://schemas.openxmlformats.org/officeDocument/2006/relationships/ctrlProp" Target="../ctrlProps/ctrlProp3.xml"/><Relationship Id="rId35" Type="http://schemas.openxmlformats.org/officeDocument/2006/relationships/comments" Target="../comments3.xml"/><Relationship Id="rId8" Type="http://schemas.openxmlformats.org/officeDocument/2006/relationships/hyperlink" Target="https://housing-infrastructure.canada.ca/homelessness-sans-abri/directives-eng.html"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homelessnesslearninghub.ca/library/resources/reaching-home-community-homelessness-report-reporting-tools/" TargetMode="External"/><Relationship Id="rId1" Type="http://schemas.openxmlformats.org/officeDocument/2006/relationships/hyperlink" Target="https://homelessnesslearninghub.ca/library/resources/reaching-home-community-homelessness-report-reporting-tool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29"/>
  <sheetViews>
    <sheetView showGridLines="0" zoomScaleNormal="100" zoomScaleSheetLayoutView="100" zoomScalePageLayoutView="90" workbookViewId="0">
      <selection activeCell="A11" sqref="A11"/>
    </sheetView>
  </sheetViews>
  <sheetFormatPr defaultColWidth="9" defaultRowHeight="14.4"/>
  <cols>
    <col min="1" max="1" width="115" style="28" customWidth="1"/>
    <col min="2" max="12" width="9.41796875" style="28" customWidth="1"/>
    <col min="13" max="13" width="9.41796875" customWidth="1"/>
  </cols>
  <sheetData>
    <row r="1" spans="1:12" s="21" customFormat="1" ht="30" customHeight="1">
      <c r="A1" s="20"/>
      <c r="B1" s="20"/>
      <c r="C1" s="20"/>
      <c r="D1" s="20"/>
      <c r="E1" s="20"/>
      <c r="F1" s="20"/>
      <c r="G1" s="20"/>
      <c r="H1" s="20"/>
      <c r="I1" s="20"/>
      <c r="J1" s="20"/>
      <c r="K1" s="20"/>
      <c r="L1" s="20"/>
    </row>
    <row r="2" spans="1:12" s="21" customFormat="1" ht="30" customHeight="1">
      <c r="A2" s="20"/>
      <c r="B2" s="20"/>
      <c r="C2" s="20"/>
      <c r="D2" s="20"/>
      <c r="E2" s="20"/>
      <c r="F2" s="20"/>
      <c r="G2" s="20"/>
      <c r="H2" s="20"/>
      <c r="I2" s="20"/>
      <c r="J2" s="20"/>
      <c r="K2" s="20"/>
      <c r="L2" s="20"/>
    </row>
    <row r="3" spans="1:12" s="21" customFormat="1" ht="30" customHeight="1">
      <c r="A3" s="22" t="s">
        <v>0</v>
      </c>
      <c r="B3" s="23"/>
      <c r="C3" s="23"/>
      <c r="D3" s="23"/>
      <c r="E3" s="23"/>
      <c r="F3" s="23"/>
      <c r="G3" s="23"/>
      <c r="H3" s="23"/>
      <c r="I3" s="23"/>
      <c r="J3" s="23"/>
      <c r="K3" s="23"/>
      <c r="L3" s="23"/>
    </row>
    <row r="4" spans="1:12" s="21" customFormat="1" ht="30" customHeight="1">
      <c r="A4" s="22" t="s">
        <v>1</v>
      </c>
      <c r="B4" s="23"/>
      <c r="C4" s="23"/>
      <c r="D4" s="23"/>
      <c r="E4" s="23"/>
      <c r="F4" s="23"/>
      <c r="G4" s="23"/>
      <c r="H4" s="23"/>
      <c r="I4" s="23"/>
      <c r="J4" s="23"/>
      <c r="K4" s="23"/>
      <c r="L4" s="23"/>
    </row>
    <row r="5" spans="1:12" s="21" customFormat="1" ht="30" customHeight="1">
      <c r="A5" s="23"/>
      <c r="B5" s="23"/>
      <c r="C5" s="23"/>
      <c r="D5" s="23"/>
      <c r="E5" s="23"/>
      <c r="F5" s="23"/>
      <c r="G5" s="23"/>
      <c r="H5" s="23"/>
      <c r="I5" s="23"/>
      <c r="J5" s="23"/>
      <c r="K5" s="23"/>
      <c r="L5" s="23"/>
    </row>
    <row r="6" spans="1:12" s="21" customFormat="1" ht="30" customHeight="1">
      <c r="A6" s="23"/>
      <c r="B6" s="23"/>
      <c r="C6" s="23"/>
      <c r="D6" s="23"/>
      <c r="E6" s="23"/>
      <c r="F6" s="23"/>
      <c r="G6" s="23"/>
      <c r="H6" s="23"/>
      <c r="I6" s="23"/>
      <c r="J6" s="23"/>
      <c r="K6" s="23"/>
      <c r="L6" s="23"/>
    </row>
    <row r="7" spans="1:12" s="21" customFormat="1" ht="30" customHeight="1">
      <c r="A7" s="20"/>
      <c r="B7" s="20"/>
      <c r="C7" s="20"/>
      <c r="D7" s="20"/>
      <c r="E7" s="20"/>
      <c r="F7" s="20"/>
      <c r="G7" s="20"/>
      <c r="H7" s="20"/>
      <c r="I7" s="20"/>
      <c r="J7" s="20"/>
      <c r="K7" s="20"/>
      <c r="L7" s="20"/>
    </row>
    <row r="8" spans="1:12" s="21" customFormat="1" ht="30" customHeight="1">
      <c r="A8" s="4" t="s">
        <v>2</v>
      </c>
      <c r="B8" s="24"/>
      <c r="C8" s="24"/>
      <c r="D8" s="24"/>
      <c r="E8" s="24"/>
      <c r="F8" s="24"/>
      <c r="G8" s="24"/>
      <c r="H8" s="24"/>
      <c r="I8" s="24"/>
      <c r="J8" s="24"/>
      <c r="K8" s="24"/>
      <c r="L8" s="24"/>
    </row>
    <row r="9" spans="1:12" s="21" customFormat="1" ht="30" customHeight="1">
      <c r="A9" s="25" t="s">
        <v>3</v>
      </c>
      <c r="B9" s="24"/>
      <c r="C9" s="24"/>
      <c r="D9" s="24"/>
      <c r="E9" s="24"/>
      <c r="F9" s="24"/>
      <c r="G9" s="24"/>
      <c r="H9" s="24"/>
      <c r="I9" s="24"/>
      <c r="J9" s="24"/>
      <c r="K9" s="24"/>
      <c r="L9" s="24"/>
    </row>
    <row r="10" spans="1:12" s="21" customFormat="1" ht="30" customHeight="1">
      <c r="A10" s="24"/>
      <c r="B10" s="24"/>
      <c r="C10" s="24"/>
      <c r="D10" s="24"/>
      <c r="E10" s="24"/>
      <c r="F10" s="24"/>
      <c r="G10" s="24"/>
      <c r="H10" s="24"/>
      <c r="I10" s="24"/>
      <c r="J10" s="24"/>
      <c r="K10" s="24"/>
      <c r="L10" s="24"/>
    </row>
    <row r="11" spans="1:12" s="21" customFormat="1" ht="30" customHeight="1">
      <c r="B11" s="26"/>
      <c r="C11" s="26"/>
      <c r="D11" s="26"/>
      <c r="E11" s="26"/>
      <c r="F11" s="26"/>
      <c r="G11" s="26"/>
      <c r="H11" s="26"/>
      <c r="I11" s="26"/>
      <c r="J11" s="26"/>
      <c r="K11" s="26"/>
      <c r="L11" s="26"/>
    </row>
    <row r="12" spans="1:12" s="21" customFormat="1" ht="30" customHeight="1">
      <c r="A12" s="25" t="s">
        <v>4</v>
      </c>
      <c r="B12" s="26"/>
      <c r="C12" s="26"/>
      <c r="D12" s="26"/>
      <c r="E12" s="26"/>
      <c r="F12" s="26"/>
      <c r="G12" s="26"/>
      <c r="H12" s="26"/>
      <c r="I12" s="26"/>
      <c r="J12" s="26"/>
      <c r="K12" s="26"/>
      <c r="L12" s="26"/>
    </row>
    <row r="13" spans="1:12" s="21" customFormat="1" ht="30" customHeight="1">
      <c r="A13" s="27"/>
      <c r="B13" s="23"/>
      <c r="C13" s="23"/>
      <c r="D13" s="23"/>
      <c r="E13" s="23"/>
      <c r="F13" s="23"/>
      <c r="G13" s="23"/>
      <c r="H13" s="23"/>
      <c r="I13" s="23"/>
      <c r="J13" s="23"/>
      <c r="K13" s="23"/>
      <c r="L13" s="23"/>
    </row>
    <row r="14" spans="1:12" s="21" customFormat="1" ht="30" customHeight="1">
      <c r="A14" s="23"/>
      <c r="B14" s="23"/>
      <c r="C14" s="23"/>
      <c r="D14" s="23"/>
      <c r="E14" s="23"/>
      <c r="F14" s="23"/>
      <c r="G14" s="23"/>
      <c r="H14" s="23"/>
      <c r="I14" s="23"/>
      <c r="J14" s="23"/>
      <c r="K14" s="23"/>
      <c r="L14" s="23"/>
    </row>
    <row r="15" spans="1:12" s="21" customFormat="1" ht="30" customHeight="1">
      <c r="A15" s="23"/>
      <c r="B15" s="23"/>
      <c r="C15" s="23"/>
      <c r="D15" s="23"/>
      <c r="E15" s="23"/>
      <c r="F15" s="23"/>
      <c r="G15" s="23"/>
      <c r="H15" s="23"/>
      <c r="I15" s="23"/>
      <c r="J15" s="23"/>
      <c r="K15" s="23"/>
      <c r="L15" s="23"/>
    </row>
    <row r="16" spans="1:12" s="21" customFormat="1" ht="30" customHeight="1">
      <c r="A16" s="23"/>
      <c r="B16" s="23"/>
      <c r="C16" s="23"/>
      <c r="D16" s="23"/>
      <c r="E16" s="23"/>
      <c r="F16" s="23"/>
      <c r="G16" s="23"/>
      <c r="H16" s="23"/>
      <c r="I16" s="23"/>
      <c r="J16" s="23"/>
      <c r="K16" s="23"/>
      <c r="L16" s="23"/>
    </row>
    <row r="17" spans="1:12" s="21" customFormat="1" ht="30" customHeight="1">
      <c r="A17" s="23"/>
      <c r="B17" s="23"/>
      <c r="C17" s="23"/>
      <c r="D17" s="23"/>
      <c r="E17" s="23"/>
      <c r="F17" s="23"/>
      <c r="G17" s="23"/>
      <c r="H17" s="23"/>
      <c r="I17" s="23"/>
      <c r="J17" s="23"/>
      <c r="K17" s="23"/>
      <c r="L17" s="23"/>
    </row>
    <row r="18" spans="1:12" s="21" customFormat="1" ht="30" customHeight="1">
      <c r="A18" s="23"/>
      <c r="B18" s="23"/>
      <c r="C18" s="23"/>
      <c r="D18" s="23"/>
      <c r="E18" s="23"/>
      <c r="F18" s="23"/>
      <c r="G18" s="23"/>
      <c r="H18" s="23"/>
      <c r="I18" s="23"/>
      <c r="J18" s="23"/>
      <c r="K18" s="23"/>
      <c r="L18" s="23"/>
    </row>
    <row r="19" spans="1:12" s="21" customFormat="1" ht="30" customHeight="1">
      <c r="A19" s="23"/>
      <c r="B19" s="23"/>
      <c r="C19" s="23"/>
      <c r="D19" s="23"/>
      <c r="E19" s="23"/>
      <c r="F19" s="23"/>
      <c r="G19" s="23"/>
      <c r="H19" s="23"/>
      <c r="I19" s="23"/>
      <c r="J19" s="23"/>
      <c r="K19" s="23"/>
      <c r="L19" s="23"/>
    </row>
    <row r="20" spans="1:12" s="21" customFormat="1" ht="30" customHeight="1">
      <c r="A20" s="20"/>
      <c r="B20" s="20"/>
      <c r="C20" s="20"/>
      <c r="D20" s="20"/>
      <c r="E20" s="20"/>
      <c r="F20" s="20"/>
      <c r="G20" s="20"/>
      <c r="H20" s="20"/>
      <c r="I20" s="20"/>
      <c r="J20" s="20"/>
      <c r="K20" s="20"/>
      <c r="L20" s="20"/>
    </row>
    <row r="21" spans="1:12" s="21" customFormat="1" ht="30" customHeight="1">
      <c r="A21" s="20"/>
      <c r="B21" s="20"/>
      <c r="C21" s="20"/>
      <c r="D21" s="20"/>
      <c r="E21" s="20"/>
      <c r="F21" s="20"/>
      <c r="G21" s="20"/>
      <c r="H21" s="20"/>
      <c r="I21" s="20"/>
      <c r="J21" s="20"/>
      <c r="K21" s="20"/>
      <c r="L21" s="20"/>
    </row>
    <row r="22" spans="1:12" s="21" customFormat="1" ht="30" customHeight="1">
      <c r="A22" s="20"/>
      <c r="B22" s="20"/>
      <c r="C22" s="20"/>
      <c r="D22" s="20"/>
      <c r="E22" s="20"/>
      <c r="F22" s="20"/>
      <c r="G22" s="20"/>
      <c r="H22" s="20"/>
      <c r="I22" s="20"/>
      <c r="J22" s="20"/>
      <c r="K22" s="20"/>
      <c r="L22" s="20"/>
    </row>
    <row r="23" spans="1:12" s="21" customFormat="1" ht="30" customHeight="1">
      <c r="A23" s="20"/>
      <c r="B23" s="20"/>
      <c r="C23" s="20"/>
      <c r="D23" s="20"/>
      <c r="E23" s="20"/>
      <c r="F23" s="20"/>
      <c r="G23" s="20"/>
      <c r="H23" s="20"/>
      <c r="I23" s="20"/>
      <c r="J23" s="20"/>
      <c r="K23" s="20"/>
      <c r="L23" s="20"/>
    </row>
    <row r="24" spans="1:12" s="21" customFormat="1" ht="30" customHeight="1">
      <c r="A24" s="20"/>
      <c r="B24" s="20"/>
      <c r="C24" s="20"/>
      <c r="D24" s="20"/>
      <c r="E24" s="20"/>
      <c r="F24" s="20"/>
      <c r="G24" s="20"/>
      <c r="H24" s="20"/>
      <c r="I24" s="20"/>
      <c r="J24" s="20"/>
      <c r="K24" s="20"/>
      <c r="L24" s="20"/>
    </row>
    <row r="25" spans="1:12" s="21" customFormat="1" ht="30" customHeight="1">
      <c r="A25" s="20"/>
      <c r="B25" s="20"/>
      <c r="C25" s="20"/>
      <c r="D25" s="20"/>
      <c r="E25" s="20"/>
      <c r="F25" s="20"/>
      <c r="G25" s="20"/>
      <c r="H25" s="20"/>
      <c r="I25" s="20"/>
      <c r="J25" s="20"/>
      <c r="K25" s="20"/>
      <c r="L25" s="20"/>
    </row>
    <row r="26" spans="1:12" s="21" customFormat="1" ht="30" customHeight="1">
      <c r="A26" s="20"/>
      <c r="B26" s="20"/>
      <c r="C26" s="20"/>
      <c r="D26" s="20"/>
      <c r="E26" s="20"/>
      <c r="F26" s="20"/>
      <c r="G26" s="20"/>
      <c r="H26" s="20"/>
      <c r="I26" s="20"/>
      <c r="J26" s="20"/>
      <c r="K26" s="20"/>
      <c r="L26" s="20"/>
    </row>
    <row r="27" spans="1:12" s="21" customFormat="1" ht="30" customHeight="1">
      <c r="A27" s="20"/>
      <c r="B27" s="20"/>
      <c r="C27" s="20"/>
      <c r="D27" s="20"/>
      <c r="E27" s="20"/>
      <c r="F27" s="20"/>
      <c r="G27" s="20"/>
      <c r="H27" s="20"/>
      <c r="I27" s="20"/>
      <c r="J27" s="20"/>
      <c r="K27" s="20"/>
      <c r="L27" s="20"/>
    </row>
    <row r="28" spans="1:12" s="21" customFormat="1" ht="30" customHeight="1">
      <c r="A28" s="20"/>
      <c r="B28" s="20"/>
      <c r="C28" s="20"/>
      <c r="D28" s="20"/>
      <c r="E28" s="20"/>
      <c r="F28" s="20"/>
      <c r="G28" s="20"/>
      <c r="H28" s="20"/>
      <c r="I28" s="20"/>
      <c r="J28" s="20"/>
      <c r="K28" s="20"/>
      <c r="L28" s="20"/>
    </row>
    <row r="29" spans="1:12" s="21" customFormat="1" ht="30" customHeight="1">
      <c r="A29" s="20"/>
      <c r="B29" s="20"/>
      <c r="C29" s="20"/>
      <c r="D29" s="20"/>
      <c r="E29" s="20"/>
      <c r="F29" s="20"/>
      <c r="G29" s="20"/>
      <c r="H29" s="20"/>
      <c r="I29" s="20"/>
      <c r="J29" s="20"/>
      <c r="K29" s="20"/>
      <c r="L29" s="20"/>
    </row>
  </sheetData>
  <sheetProtection algorithmName="SHA-256" hashValue="+GhMuzMmSnYD30j6fYoEfXocX2BaqQWRCt/XIh+WJxo=" saltValue="E09ANzYalsSfp5+3RP2zlA==" spinCount="100000" sheet="1" objects="1" scenarios="1" formatRows="0"/>
  <customSheetViews>
    <customSheetView guid="{CB412FB3-64F9-4664-91B1-138D3A37FDF1}" showPageBreaks="1" showGridLines="0">
      <selection activeCell="H24" sqref="H24"/>
      <pageMargins left="0" right="0" top="0" bottom="0" header="0" footer="0"/>
      <pageSetup orientation="landscape" r:id="rId1"/>
    </customSheetView>
  </customSheetViews>
  <pageMargins left="0.7" right="0.7" top="0.75" bottom="0.75" header="0.3" footer="0.3"/>
  <pageSetup orientation="landscap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78"/>
  <sheetViews>
    <sheetView showGridLines="0" topLeftCell="A68" zoomScaleNormal="100" workbookViewId="0">
      <selection activeCell="J70" sqref="J70"/>
    </sheetView>
  </sheetViews>
  <sheetFormatPr defaultColWidth="9" defaultRowHeight="30" customHeight="1"/>
  <cols>
    <col min="1" max="1" width="8.578125" style="151" customWidth="1"/>
    <col min="2" max="3" width="5.578125" style="14" customWidth="1"/>
    <col min="4" max="6" width="10.15625" style="14" customWidth="1"/>
    <col min="7" max="7" width="31.41796875" style="14" customWidth="1"/>
    <col min="8" max="8" width="39.83984375" style="14" customWidth="1"/>
    <col min="9" max="9" width="5" style="14" customWidth="1"/>
    <col min="10" max="10" width="46" style="14" customWidth="1"/>
    <col min="11" max="11" width="8.41796875" style="81" customWidth="1"/>
    <col min="12" max="12" width="15.578125" style="81" customWidth="1"/>
    <col min="13" max="16384" width="9" style="79"/>
  </cols>
  <sheetData>
    <row r="1" spans="1:10" ht="30" customHeight="1" thickBot="1">
      <c r="A1" s="189" t="s">
        <v>5</v>
      </c>
      <c r="B1" s="190"/>
      <c r="C1" s="190"/>
      <c r="D1" s="190"/>
      <c r="E1" s="190"/>
      <c r="F1" s="190"/>
      <c r="G1" s="190"/>
      <c r="H1" s="191"/>
      <c r="I1" s="81"/>
      <c r="J1" s="81"/>
    </row>
    <row r="2" spans="1:10" ht="30" customHeight="1" thickBot="1">
      <c r="A2" s="186" t="s">
        <v>6</v>
      </c>
      <c r="B2" s="187"/>
      <c r="C2" s="187"/>
      <c r="D2" s="187"/>
      <c r="E2" s="187"/>
      <c r="F2" s="187"/>
      <c r="G2" s="187"/>
      <c r="H2" s="188"/>
      <c r="I2" s="81"/>
      <c r="J2" s="81"/>
    </row>
    <row r="3" spans="1:10" ht="197.1" customHeight="1">
      <c r="A3" s="59" t="s">
        <v>7</v>
      </c>
      <c r="B3" s="192" t="s">
        <v>8</v>
      </c>
      <c r="C3" s="192"/>
      <c r="D3" s="192"/>
      <c r="E3" s="192"/>
      <c r="F3" s="192"/>
      <c r="G3" s="192"/>
      <c r="H3" s="196"/>
      <c r="I3" s="81"/>
      <c r="J3" s="81"/>
    </row>
    <row r="4" spans="1:10" ht="50.1" customHeight="1">
      <c r="A4" s="80"/>
      <c r="B4" s="197" t="s">
        <v>9</v>
      </c>
      <c r="C4" s="198"/>
      <c r="D4" s="198"/>
      <c r="E4" s="198"/>
      <c r="F4" s="198"/>
      <c r="G4" s="198"/>
      <c r="H4" s="199"/>
      <c r="I4" s="81"/>
      <c r="J4" s="81"/>
    </row>
    <row r="5" spans="1:10" ht="30" customHeight="1">
      <c r="A5" s="76"/>
      <c r="B5" s="200"/>
      <c r="C5" s="201"/>
      <c r="D5" s="201"/>
      <c r="E5" s="201"/>
      <c r="F5" s="201"/>
      <c r="G5" s="201"/>
      <c r="H5" s="202"/>
      <c r="I5" s="81"/>
      <c r="J5" s="81"/>
    </row>
    <row r="6" spans="1:10" ht="30" customHeight="1">
      <c r="A6" s="76"/>
      <c r="B6" s="200"/>
      <c r="C6" s="201"/>
      <c r="D6" s="201"/>
      <c r="E6" s="201"/>
      <c r="F6" s="201"/>
      <c r="G6" s="201"/>
      <c r="H6" s="202"/>
      <c r="I6" s="81"/>
      <c r="J6" s="81"/>
    </row>
    <row r="7" spans="1:10" ht="30" customHeight="1">
      <c r="A7" s="76"/>
      <c r="B7" s="200"/>
      <c r="C7" s="201"/>
      <c r="D7" s="201"/>
      <c r="E7" s="201"/>
      <c r="F7" s="201"/>
      <c r="G7" s="201"/>
      <c r="H7" s="202"/>
      <c r="I7" s="81"/>
      <c r="J7" s="81"/>
    </row>
    <row r="8" spans="1:10" ht="30" customHeight="1">
      <c r="A8" s="76"/>
      <c r="B8" s="200"/>
      <c r="C8" s="201"/>
      <c r="D8" s="201"/>
      <c r="E8" s="201"/>
      <c r="F8" s="201"/>
      <c r="G8" s="201"/>
      <c r="H8" s="202"/>
      <c r="I8" s="81"/>
      <c r="J8" s="81"/>
    </row>
    <row r="9" spans="1:10" ht="30" customHeight="1" thickBot="1">
      <c r="A9" s="76"/>
      <c r="B9" s="203"/>
      <c r="C9" s="204"/>
      <c r="D9" s="204"/>
      <c r="E9" s="204"/>
      <c r="F9" s="204"/>
      <c r="G9" s="204"/>
      <c r="H9" s="205"/>
      <c r="I9" s="81"/>
      <c r="J9" s="81"/>
    </row>
    <row r="10" spans="1:10" ht="100" customHeight="1">
      <c r="A10" s="59" t="s">
        <v>10</v>
      </c>
      <c r="B10" s="192" t="s">
        <v>11</v>
      </c>
      <c r="C10" s="192"/>
      <c r="D10" s="192"/>
      <c r="E10" s="192"/>
      <c r="F10" s="192"/>
      <c r="G10" s="192"/>
      <c r="H10" s="196"/>
      <c r="I10" s="81"/>
      <c r="J10" s="81"/>
    </row>
    <row r="11" spans="1:10" ht="50.1" customHeight="1">
      <c r="A11" s="152"/>
      <c r="B11" s="197" t="s">
        <v>12</v>
      </c>
      <c r="C11" s="198"/>
      <c r="D11" s="198"/>
      <c r="E11" s="198"/>
      <c r="F11" s="198"/>
      <c r="G11" s="198"/>
      <c r="H11" s="199"/>
      <c r="I11" s="81"/>
      <c r="J11" s="81"/>
    </row>
    <row r="12" spans="1:10" ht="30" customHeight="1">
      <c r="A12" s="153"/>
      <c r="B12" s="200"/>
      <c r="C12" s="201"/>
      <c r="D12" s="201"/>
      <c r="E12" s="201"/>
      <c r="F12" s="201"/>
      <c r="G12" s="201"/>
      <c r="H12" s="202"/>
      <c r="I12" s="81"/>
      <c r="J12" s="81"/>
    </row>
    <row r="13" spans="1:10" ht="30" customHeight="1">
      <c r="A13" s="153"/>
      <c r="B13" s="200"/>
      <c r="C13" s="201"/>
      <c r="D13" s="201"/>
      <c r="E13" s="201"/>
      <c r="F13" s="201"/>
      <c r="G13" s="201"/>
      <c r="H13" s="202"/>
      <c r="I13" s="81"/>
      <c r="J13" s="81"/>
    </row>
    <row r="14" spans="1:10" ht="30" customHeight="1">
      <c r="A14" s="153"/>
      <c r="B14" s="200"/>
      <c r="C14" s="201"/>
      <c r="D14" s="201"/>
      <c r="E14" s="201"/>
      <c r="F14" s="201"/>
      <c r="G14" s="201"/>
      <c r="H14" s="202"/>
      <c r="I14" s="81"/>
      <c r="J14" s="81"/>
    </row>
    <row r="15" spans="1:10" ht="30" customHeight="1">
      <c r="A15" s="153"/>
      <c r="B15" s="200"/>
      <c r="C15" s="201"/>
      <c r="D15" s="201"/>
      <c r="E15" s="201"/>
      <c r="F15" s="201"/>
      <c r="G15" s="201"/>
      <c r="H15" s="202"/>
      <c r="I15" s="81"/>
      <c r="J15" s="81"/>
    </row>
    <row r="16" spans="1:10" ht="30" customHeight="1" thickBot="1">
      <c r="A16" s="154"/>
      <c r="B16" s="210"/>
      <c r="C16" s="211"/>
      <c r="D16" s="211"/>
      <c r="E16" s="211"/>
      <c r="F16" s="211"/>
      <c r="G16" s="211"/>
      <c r="H16" s="212"/>
      <c r="I16" s="81"/>
      <c r="J16" s="81"/>
    </row>
    <row r="17" spans="1:40" ht="30" customHeight="1" thickBot="1">
      <c r="A17" s="186" t="s">
        <v>13</v>
      </c>
      <c r="B17" s="187"/>
      <c r="C17" s="187"/>
      <c r="D17" s="187"/>
      <c r="E17" s="187"/>
      <c r="F17" s="187"/>
      <c r="G17" s="187"/>
      <c r="H17" s="188"/>
      <c r="I17" s="81"/>
      <c r="J17" s="155" t="s">
        <v>14</v>
      </c>
    </row>
    <row r="18" spans="1:40" ht="30" customHeight="1">
      <c r="A18" s="59" t="s">
        <v>15</v>
      </c>
      <c r="B18" s="192" t="s">
        <v>16</v>
      </c>
      <c r="C18" s="192"/>
      <c r="D18" s="192"/>
      <c r="E18" s="192"/>
      <c r="F18" s="192"/>
      <c r="G18" s="192"/>
      <c r="H18" s="140" t="s">
        <v>17</v>
      </c>
      <c r="I18" s="81"/>
      <c r="J18" s="184" t="s">
        <v>18</v>
      </c>
    </row>
    <row r="19" spans="1:40" ht="55.35" customHeight="1" thickBot="1">
      <c r="A19" s="82"/>
      <c r="B19" s="193" t="s">
        <v>19</v>
      </c>
      <c r="C19" s="193"/>
      <c r="D19" s="193"/>
      <c r="E19" s="206" t="str">
        <f>'Worksheet - Drop Downs'!I1</f>
        <v>Has IH funding available. 
The DC CE and IH CE are distinct organizations. 
The DC CAB and IH CAB are distinct groups.</v>
      </c>
      <c r="F19" s="206"/>
      <c r="G19" s="206"/>
      <c r="H19" s="207"/>
      <c r="I19" s="81"/>
      <c r="J19" s="185"/>
    </row>
    <row r="20" spans="1:40" ht="20.100000000000001" customHeight="1" thickBot="1">
      <c r="A20" s="83"/>
      <c r="B20" s="129"/>
      <c r="C20" s="129"/>
      <c r="D20" s="129"/>
      <c r="E20" s="208" t="str">
        <f>'Worksheet - Drop Downs'!J1</f>
        <v>The IH CE is Stoney Nakoda - Tsuut'ina Tribal Council (G4).</v>
      </c>
      <c r="F20" s="208"/>
      <c r="G20" s="208"/>
      <c r="H20" s="209"/>
      <c r="I20" s="81"/>
      <c r="J20" s="81"/>
    </row>
    <row r="21" spans="1:40" ht="49.5" customHeight="1">
      <c r="A21" s="65" t="s">
        <v>20</v>
      </c>
      <c r="B21" s="194" t="str">
        <f>'Worksheet - Drop Downs'!K1</f>
        <v>a) Has there been meaningful collaboration between the DC CE and the IH CE and IH CAB, as well as local Indigenous partners, including those that sit on your CAB, over the reporting period specific to the work of:</v>
      </c>
      <c r="C21" s="194"/>
      <c r="D21" s="194"/>
      <c r="E21" s="194"/>
      <c r="F21" s="194"/>
      <c r="G21" s="194"/>
      <c r="H21" s="195"/>
      <c r="I21" s="81"/>
      <c r="J21" s="81"/>
    </row>
    <row r="22" spans="1:40" ht="40.35" customHeight="1">
      <c r="A22" s="65"/>
      <c r="B22" s="66" t="s">
        <v>21</v>
      </c>
      <c r="C22" s="213" t="s">
        <v>22</v>
      </c>
      <c r="D22" s="213"/>
      <c r="E22" s="213"/>
      <c r="F22" s="213"/>
      <c r="G22" s="213"/>
      <c r="H22" s="133" t="s">
        <v>23</v>
      </c>
      <c r="I22" s="81"/>
      <c r="J22" s="81"/>
    </row>
    <row r="23" spans="1:40" ht="40.35" customHeight="1">
      <c r="A23" s="65"/>
      <c r="B23" s="169" t="s">
        <v>21</v>
      </c>
      <c r="C23" s="213" t="s">
        <v>24</v>
      </c>
      <c r="D23" s="213"/>
      <c r="E23" s="213"/>
      <c r="F23" s="213"/>
      <c r="G23" s="213"/>
      <c r="H23" s="133" t="s">
        <v>25</v>
      </c>
      <c r="I23" s="81"/>
      <c r="J23" s="81"/>
    </row>
    <row r="24" spans="1:40" ht="40.35" customHeight="1">
      <c r="A24" s="65"/>
      <c r="B24" s="169" t="s">
        <v>21</v>
      </c>
      <c r="C24" s="214" t="s">
        <v>26</v>
      </c>
      <c r="D24" s="214"/>
      <c r="E24" s="214"/>
      <c r="F24" s="214"/>
      <c r="G24" s="215"/>
      <c r="H24" s="133" t="s">
        <v>23</v>
      </c>
      <c r="I24" s="81"/>
      <c r="J24" s="81"/>
    </row>
    <row r="25" spans="1:40" ht="35.1" customHeight="1">
      <c r="A25" s="82"/>
      <c r="B25" s="194" t="str">
        <f>'Worksheet - Drop Downs'!L1</f>
        <v>As a reminder, meaningful collaboration with the IH CE and IH CAB, as well as local Indigenous partners is expected for your community.</v>
      </c>
      <c r="C25" s="194"/>
      <c r="D25" s="194"/>
      <c r="E25" s="194"/>
      <c r="F25" s="194"/>
      <c r="G25" s="194"/>
      <c r="H25" s="195"/>
      <c r="I25" s="81"/>
      <c r="J25" s="81"/>
    </row>
    <row r="26" spans="1:40" s="84" customFormat="1" ht="60" customHeight="1">
      <c r="A26" s="82"/>
      <c r="B26" s="216" t="s">
        <v>27</v>
      </c>
      <c r="C26" s="216"/>
      <c r="D26" s="216"/>
      <c r="E26" s="216"/>
      <c r="F26" s="216"/>
      <c r="G26" s="216"/>
      <c r="H26" s="217"/>
      <c r="I26" s="81"/>
      <c r="J26" s="81"/>
      <c r="K26" s="156"/>
      <c r="L26" s="156"/>
    </row>
    <row r="27" spans="1:40" s="84" customFormat="1" ht="45" customHeight="1">
      <c r="A27" s="82"/>
      <c r="B27" s="50" t="s">
        <v>21</v>
      </c>
      <c r="C27" s="216" t="s">
        <v>28</v>
      </c>
      <c r="D27" s="216"/>
      <c r="E27" s="216"/>
      <c r="F27" s="216"/>
      <c r="G27" s="216"/>
      <c r="H27" s="217"/>
      <c r="I27" s="81"/>
      <c r="J27" s="81"/>
      <c r="K27" s="156"/>
      <c r="L27" s="156"/>
    </row>
    <row r="28" spans="1:40" ht="20.100000000000001" customHeight="1">
      <c r="A28" s="82"/>
      <c r="B28" s="85"/>
      <c r="C28" s="85"/>
      <c r="D28" s="47"/>
      <c r="E28" s="47"/>
      <c r="F28" s="48" t="s">
        <v>29</v>
      </c>
      <c r="G28" s="51" t="s">
        <v>30</v>
      </c>
      <c r="H28" s="77" t="s">
        <v>31</v>
      </c>
      <c r="I28" s="81"/>
      <c r="J28" s="81"/>
    </row>
    <row r="29" spans="1:40" ht="20.100000000000001" customHeight="1">
      <c r="A29" s="82"/>
      <c r="B29" s="85"/>
      <c r="C29" s="85"/>
      <c r="D29" s="49"/>
      <c r="E29" s="49"/>
      <c r="F29" s="48" t="s">
        <v>29</v>
      </c>
      <c r="G29" s="52" t="s">
        <v>32</v>
      </c>
      <c r="H29" s="77" t="s">
        <v>31</v>
      </c>
      <c r="I29" s="81"/>
      <c r="J29" s="81"/>
    </row>
    <row r="30" spans="1:40" s="87" customFormat="1" ht="45" customHeight="1">
      <c r="A30" s="82"/>
      <c r="B30" s="50" t="s">
        <v>21</v>
      </c>
      <c r="C30" s="216" t="s">
        <v>33</v>
      </c>
      <c r="D30" s="216"/>
      <c r="E30" s="216"/>
      <c r="F30" s="216"/>
      <c r="G30" s="216"/>
      <c r="H30" s="217"/>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row>
    <row r="31" spans="1:40" s="87" customFormat="1" ht="20.100000000000001" customHeight="1">
      <c r="A31" s="82"/>
      <c r="B31" s="85"/>
      <c r="C31" s="85"/>
      <c r="D31" s="47"/>
      <c r="E31" s="47"/>
      <c r="F31" s="48" t="s">
        <v>29</v>
      </c>
      <c r="G31" s="51" t="s">
        <v>30</v>
      </c>
      <c r="H31" s="77" t="s">
        <v>31</v>
      </c>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row>
    <row r="32" spans="1:40" s="87" customFormat="1" ht="20.100000000000001" customHeight="1">
      <c r="A32" s="82"/>
      <c r="B32" s="85"/>
      <c r="C32" s="85"/>
      <c r="D32" s="47"/>
      <c r="E32" s="47"/>
      <c r="F32" s="48" t="s">
        <v>29</v>
      </c>
      <c r="G32" s="53" t="s">
        <v>32</v>
      </c>
      <c r="H32" s="77" t="s">
        <v>25</v>
      </c>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row>
    <row r="33" spans="1:40" s="87" customFormat="1" ht="20.100000000000001" customHeight="1">
      <c r="A33" s="82"/>
      <c r="B33" s="85"/>
      <c r="C33" s="85"/>
      <c r="D33" s="47"/>
      <c r="E33" s="47"/>
      <c r="F33" s="48" t="s">
        <v>29</v>
      </c>
      <c r="G33" s="47" t="s">
        <v>34</v>
      </c>
      <c r="H33" s="78" t="s">
        <v>31</v>
      </c>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c r="AN33" s="86"/>
    </row>
    <row r="34" spans="1:40" s="87" customFormat="1" ht="45" customHeight="1">
      <c r="A34" s="82"/>
      <c r="B34" s="220" t="s">
        <v>35</v>
      </c>
      <c r="C34" s="221"/>
      <c r="D34" s="221"/>
      <c r="E34" s="221"/>
      <c r="F34" s="221"/>
      <c r="G34" s="221"/>
      <c r="H34" s="222"/>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row>
    <row r="35" spans="1:40" s="87" customFormat="1" ht="121.5" customHeight="1">
      <c r="A35" s="82"/>
      <c r="B35" s="221" t="s">
        <v>36</v>
      </c>
      <c r="C35" s="221"/>
      <c r="D35" s="221"/>
      <c r="E35" s="221"/>
      <c r="F35" s="221"/>
      <c r="G35" s="221"/>
      <c r="H35" s="222"/>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row>
    <row r="36" spans="1:40" ht="50.1" customHeight="1">
      <c r="A36" s="82"/>
      <c r="B36" s="223" t="s">
        <v>37</v>
      </c>
      <c r="C36" s="224"/>
      <c r="D36" s="224"/>
      <c r="E36" s="224"/>
      <c r="F36" s="224"/>
      <c r="G36" s="224"/>
      <c r="H36" s="225"/>
      <c r="I36" s="86"/>
      <c r="J36" s="86"/>
    </row>
    <row r="37" spans="1:40" ht="30" customHeight="1">
      <c r="A37" s="82"/>
      <c r="B37" s="226"/>
      <c r="C37" s="227"/>
      <c r="D37" s="227"/>
      <c r="E37" s="227"/>
      <c r="F37" s="227"/>
      <c r="G37" s="227"/>
      <c r="H37" s="228"/>
      <c r="I37" s="86"/>
      <c r="J37" s="86"/>
    </row>
    <row r="38" spans="1:40" ht="30" customHeight="1">
      <c r="A38" s="82"/>
      <c r="B38" s="226"/>
      <c r="C38" s="227"/>
      <c r="D38" s="227"/>
      <c r="E38" s="227"/>
      <c r="F38" s="227"/>
      <c r="G38" s="227"/>
      <c r="H38" s="228"/>
      <c r="I38" s="86"/>
      <c r="J38" s="86"/>
    </row>
    <row r="39" spans="1:40" ht="30" customHeight="1">
      <c r="A39" s="82"/>
      <c r="B39" s="226"/>
      <c r="C39" s="227"/>
      <c r="D39" s="227"/>
      <c r="E39" s="227"/>
      <c r="F39" s="227"/>
      <c r="G39" s="227"/>
      <c r="H39" s="228"/>
      <c r="I39" s="86"/>
      <c r="J39" s="86"/>
    </row>
    <row r="40" spans="1:40" ht="30" customHeight="1">
      <c r="A40" s="82"/>
      <c r="B40" s="226"/>
      <c r="C40" s="227"/>
      <c r="D40" s="227"/>
      <c r="E40" s="227"/>
      <c r="F40" s="227"/>
      <c r="G40" s="227"/>
      <c r="H40" s="228"/>
      <c r="I40" s="86"/>
      <c r="J40" s="86"/>
    </row>
    <row r="41" spans="1:40" ht="30" customHeight="1">
      <c r="A41" s="82"/>
      <c r="B41" s="229"/>
      <c r="C41" s="230"/>
      <c r="D41" s="230"/>
      <c r="E41" s="230"/>
      <c r="F41" s="230"/>
      <c r="G41" s="230"/>
      <c r="H41" s="231"/>
      <c r="I41" s="86"/>
      <c r="J41" s="86"/>
    </row>
    <row r="42" spans="1:40" s="87" customFormat="1" ht="123" customHeight="1">
      <c r="A42" s="82"/>
      <c r="B42" s="221" t="s">
        <v>38</v>
      </c>
      <c r="C42" s="221"/>
      <c r="D42" s="221"/>
      <c r="E42" s="221"/>
      <c r="F42" s="221"/>
      <c r="G42" s="221"/>
      <c r="H42" s="222"/>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row>
    <row r="43" spans="1:40" ht="50.1" customHeight="1">
      <c r="A43" s="82"/>
      <c r="B43" s="223" t="s">
        <v>39</v>
      </c>
      <c r="C43" s="224"/>
      <c r="D43" s="224"/>
      <c r="E43" s="224"/>
      <c r="F43" s="224"/>
      <c r="G43" s="224"/>
      <c r="H43" s="225"/>
      <c r="I43" s="86"/>
      <c r="J43" s="86"/>
    </row>
    <row r="44" spans="1:40" ht="30" customHeight="1">
      <c r="A44" s="82"/>
      <c r="B44" s="226"/>
      <c r="C44" s="227"/>
      <c r="D44" s="227"/>
      <c r="E44" s="227"/>
      <c r="F44" s="227"/>
      <c r="G44" s="227"/>
      <c r="H44" s="228"/>
      <c r="I44" s="86"/>
      <c r="J44" s="86"/>
    </row>
    <row r="45" spans="1:40" ht="30" customHeight="1">
      <c r="A45" s="82"/>
      <c r="B45" s="226"/>
      <c r="C45" s="227"/>
      <c r="D45" s="227"/>
      <c r="E45" s="227"/>
      <c r="F45" s="227"/>
      <c r="G45" s="227"/>
      <c r="H45" s="228"/>
      <c r="I45" s="86"/>
      <c r="J45" s="86"/>
    </row>
    <row r="46" spans="1:40" ht="30" customHeight="1">
      <c r="A46" s="82"/>
      <c r="B46" s="226"/>
      <c r="C46" s="227"/>
      <c r="D46" s="227"/>
      <c r="E46" s="227"/>
      <c r="F46" s="227"/>
      <c r="G46" s="227"/>
      <c r="H46" s="228"/>
      <c r="I46" s="86"/>
      <c r="J46" s="86"/>
    </row>
    <row r="47" spans="1:40" ht="30" customHeight="1">
      <c r="A47" s="82"/>
      <c r="B47" s="226"/>
      <c r="C47" s="227"/>
      <c r="D47" s="227"/>
      <c r="E47" s="227"/>
      <c r="F47" s="227"/>
      <c r="G47" s="227"/>
      <c r="H47" s="228"/>
      <c r="I47" s="86"/>
      <c r="J47" s="86"/>
    </row>
    <row r="48" spans="1:40" ht="30" customHeight="1" thickBot="1">
      <c r="A48" s="83"/>
      <c r="B48" s="232"/>
      <c r="C48" s="233"/>
      <c r="D48" s="233"/>
      <c r="E48" s="233"/>
      <c r="F48" s="233"/>
      <c r="G48" s="233"/>
      <c r="H48" s="234"/>
      <c r="I48" s="86"/>
      <c r="J48" s="86"/>
    </row>
    <row r="49" spans="1:40" ht="60" customHeight="1">
      <c r="A49" s="59" t="s">
        <v>40</v>
      </c>
      <c r="B49" s="218" t="str">
        <f>'Worksheet - Drop Downs'!M1</f>
        <v>a) Specific to the completion of this Community Homelessness Report (CHR), did ongoing, meaningful collaboration take place with the IH CE and IH CAB, as well as local Indigenous partners, including those that sit on your CAB?</v>
      </c>
      <c r="C49" s="218"/>
      <c r="D49" s="218"/>
      <c r="E49" s="218"/>
      <c r="F49" s="218"/>
      <c r="G49" s="219"/>
      <c r="H49" s="140" t="s">
        <v>25</v>
      </c>
      <c r="I49" s="81"/>
      <c r="J49" s="81"/>
    </row>
    <row r="50" spans="1:40" ht="35.1" customHeight="1">
      <c r="A50" s="82"/>
      <c r="B50" s="238" t="str">
        <f>'Worksheet - Drop Downs'!N1</f>
        <v>As a reminder, meaningful collaboration on the CHR with the IH CE and IH CAB, as well as local Indigenous partners is expected for your community.</v>
      </c>
      <c r="C50" s="238"/>
      <c r="D50" s="238"/>
      <c r="E50" s="238"/>
      <c r="F50" s="238"/>
      <c r="G50" s="238"/>
      <c r="H50" s="239"/>
      <c r="I50" s="81"/>
      <c r="J50" s="81"/>
    </row>
    <row r="51" spans="1:40" s="84" customFormat="1" ht="45" customHeight="1">
      <c r="A51" s="82"/>
      <c r="B51" s="216" t="s">
        <v>41</v>
      </c>
      <c r="C51" s="216"/>
      <c r="D51" s="216"/>
      <c r="E51" s="216"/>
      <c r="F51" s="216"/>
      <c r="G51" s="216"/>
      <c r="H51" s="217"/>
      <c r="I51" s="81"/>
      <c r="J51" s="81"/>
      <c r="K51" s="156"/>
      <c r="L51" s="156"/>
    </row>
    <row r="52" spans="1:40" s="84" customFormat="1" ht="60" customHeight="1">
      <c r="A52" s="82"/>
      <c r="B52" s="50" t="s">
        <v>42</v>
      </c>
      <c r="C52" s="216" t="s">
        <v>43</v>
      </c>
      <c r="D52" s="216"/>
      <c r="E52" s="216"/>
      <c r="F52" s="216"/>
      <c r="G52" s="216"/>
      <c r="H52" s="77" t="s">
        <v>25</v>
      </c>
      <c r="I52" s="81"/>
      <c r="J52" s="81"/>
      <c r="K52" s="156"/>
      <c r="L52" s="156"/>
    </row>
    <row r="53" spans="1:40" s="87" customFormat="1" ht="40.35" customHeight="1">
      <c r="A53" s="82"/>
      <c r="B53" s="50" t="s">
        <v>21</v>
      </c>
      <c r="C53" s="216" t="s">
        <v>45</v>
      </c>
      <c r="D53" s="216"/>
      <c r="E53" s="216"/>
      <c r="F53" s="216"/>
      <c r="G53" s="216"/>
      <c r="H53" s="77" t="s">
        <v>25</v>
      </c>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row>
    <row r="54" spans="1:40" s="87" customFormat="1" ht="40.35" customHeight="1">
      <c r="A54" s="82"/>
      <c r="B54" s="50" t="s">
        <v>21</v>
      </c>
      <c r="C54" s="216" t="s">
        <v>46</v>
      </c>
      <c r="D54" s="216"/>
      <c r="E54" s="216"/>
      <c r="F54" s="216"/>
      <c r="G54" s="216"/>
      <c r="H54" s="77" t="s">
        <v>25</v>
      </c>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row>
    <row r="55" spans="1:40" s="87" customFormat="1" ht="45" customHeight="1">
      <c r="A55" s="82"/>
      <c r="B55" s="220" t="s">
        <v>47</v>
      </c>
      <c r="C55" s="221"/>
      <c r="D55" s="221"/>
      <c r="E55" s="221"/>
      <c r="F55" s="221"/>
      <c r="G55" s="221"/>
      <c r="H55" s="222"/>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row>
    <row r="56" spans="1:40" s="87" customFormat="1" ht="105" customHeight="1">
      <c r="A56" s="82"/>
      <c r="B56" s="221" t="s">
        <v>48</v>
      </c>
      <c r="C56" s="221"/>
      <c r="D56" s="221"/>
      <c r="E56" s="221"/>
      <c r="F56" s="221"/>
      <c r="G56" s="221"/>
      <c r="H56" s="222"/>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row>
    <row r="57" spans="1:40" ht="50.1" customHeight="1">
      <c r="A57" s="82"/>
      <c r="B57" s="223" t="s">
        <v>49</v>
      </c>
      <c r="C57" s="224"/>
      <c r="D57" s="224"/>
      <c r="E57" s="224"/>
      <c r="F57" s="224"/>
      <c r="G57" s="224"/>
      <c r="H57" s="225"/>
      <c r="I57" s="86"/>
      <c r="J57" s="86"/>
    </row>
    <row r="58" spans="1:40" ht="30" customHeight="1">
      <c r="A58" s="82"/>
      <c r="B58" s="226"/>
      <c r="C58" s="227"/>
      <c r="D58" s="227"/>
      <c r="E58" s="227"/>
      <c r="F58" s="227"/>
      <c r="G58" s="227"/>
      <c r="H58" s="228"/>
      <c r="I58" s="86"/>
      <c r="J58" s="86"/>
    </row>
    <row r="59" spans="1:40" ht="30" customHeight="1">
      <c r="A59" s="82"/>
      <c r="B59" s="226"/>
      <c r="C59" s="227"/>
      <c r="D59" s="227"/>
      <c r="E59" s="227"/>
      <c r="F59" s="227"/>
      <c r="G59" s="227"/>
      <c r="H59" s="228"/>
      <c r="I59" s="86"/>
      <c r="J59" s="86"/>
    </row>
    <row r="60" spans="1:40" ht="30" customHeight="1">
      <c r="A60" s="82"/>
      <c r="B60" s="226"/>
      <c r="C60" s="227"/>
      <c r="D60" s="227"/>
      <c r="E60" s="227"/>
      <c r="F60" s="227"/>
      <c r="G60" s="227"/>
      <c r="H60" s="228"/>
      <c r="I60" s="86"/>
      <c r="J60" s="86"/>
    </row>
    <row r="61" spans="1:40" ht="30" customHeight="1">
      <c r="A61" s="82"/>
      <c r="B61" s="226"/>
      <c r="C61" s="227"/>
      <c r="D61" s="227"/>
      <c r="E61" s="227"/>
      <c r="F61" s="227"/>
      <c r="G61" s="227"/>
      <c r="H61" s="228"/>
      <c r="I61" s="86"/>
      <c r="J61" s="86"/>
    </row>
    <row r="62" spans="1:40" ht="30" customHeight="1">
      <c r="A62" s="82"/>
      <c r="B62" s="229"/>
      <c r="C62" s="230"/>
      <c r="D62" s="230"/>
      <c r="E62" s="230"/>
      <c r="F62" s="230"/>
      <c r="G62" s="230"/>
      <c r="H62" s="231"/>
      <c r="I62" s="86"/>
      <c r="J62" s="86"/>
    </row>
    <row r="63" spans="1:40" s="87" customFormat="1" ht="117" customHeight="1">
      <c r="A63" s="82"/>
      <c r="B63" s="221" t="s">
        <v>50</v>
      </c>
      <c r="C63" s="221"/>
      <c r="D63" s="221"/>
      <c r="E63" s="221"/>
      <c r="F63" s="221"/>
      <c r="G63" s="221"/>
      <c r="H63" s="222"/>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row>
    <row r="64" spans="1:40" ht="50.1" customHeight="1">
      <c r="A64" s="82"/>
      <c r="B64" s="223" t="s">
        <v>51</v>
      </c>
      <c r="C64" s="224"/>
      <c r="D64" s="224"/>
      <c r="E64" s="224"/>
      <c r="F64" s="224"/>
      <c r="G64" s="224"/>
      <c r="H64" s="225"/>
      <c r="I64" s="86"/>
      <c r="J64" s="86"/>
    </row>
    <row r="65" spans="1:10" ht="30" customHeight="1">
      <c r="A65" s="82"/>
      <c r="B65" s="226"/>
      <c r="C65" s="227"/>
      <c r="D65" s="227"/>
      <c r="E65" s="227"/>
      <c r="F65" s="227"/>
      <c r="G65" s="227"/>
      <c r="H65" s="228"/>
      <c r="I65" s="86"/>
      <c r="J65" s="86"/>
    </row>
    <row r="66" spans="1:10" ht="30" customHeight="1">
      <c r="A66" s="82"/>
      <c r="B66" s="226"/>
      <c r="C66" s="227"/>
      <c r="D66" s="227"/>
      <c r="E66" s="227"/>
      <c r="F66" s="227"/>
      <c r="G66" s="227"/>
      <c r="H66" s="228"/>
      <c r="I66" s="86"/>
      <c r="J66" s="86"/>
    </row>
    <row r="67" spans="1:10" ht="30" customHeight="1">
      <c r="A67" s="82"/>
      <c r="B67" s="226"/>
      <c r="C67" s="227"/>
      <c r="D67" s="227"/>
      <c r="E67" s="227"/>
      <c r="F67" s="227"/>
      <c r="G67" s="227"/>
      <c r="H67" s="228"/>
      <c r="I67" s="86"/>
      <c r="J67" s="86"/>
    </row>
    <row r="68" spans="1:10" ht="30" customHeight="1">
      <c r="A68" s="82"/>
      <c r="B68" s="226"/>
      <c r="C68" s="227"/>
      <c r="D68" s="227"/>
      <c r="E68" s="227"/>
      <c r="F68" s="227"/>
      <c r="G68" s="227"/>
      <c r="H68" s="228"/>
      <c r="I68" s="86"/>
      <c r="J68" s="86"/>
    </row>
    <row r="69" spans="1:10" ht="30" customHeight="1" thickBot="1">
      <c r="A69" s="83"/>
      <c r="B69" s="232"/>
      <c r="C69" s="233"/>
      <c r="D69" s="233"/>
      <c r="E69" s="233"/>
      <c r="F69" s="233"/>
      <c r="G69" s="233"/>
      <c r="H69" s="234"/>
      <c r="I69" s="86"/>
      <c r="J69" s="86"/>
    </row>
    <row r="70" spans="1:10" ht="30" customHeight="1">
      <c r="A70" s="59" t="s">
        <v>52</v>
      </c>
      <c r="B70" s="192" t="s">
        <v>53</v>
      </c>
      <c r="C70" s="192"/>
      <c r="D70" s="192"/>
      <c r="E70" s="192"/>
      <c r="F70" s="192"/>
      <c r="G70" s="240"/>
      <c r="H70" s="134" t="s">
        <v>25</v>
      </c>
    </row>
    <row r="71" spans="1:10" ht="74.25" customHeight="1">
      <c r="A71" s="82"/>
      <c r="B71" s="214" t="s">
        <v>54</v>
      </c>
      <c r="C71" s="214"/>
      <c r="D71" s="214"/>
      <c r="E71" s="214"/>
      <c r="F71" s="214"/>
      <c r="G71" s="214"/>
      <c r="H71" s="241"/>
    </row>
    <row r="72" spans="1:10" ht="50.1" customHeight="1">
      <c r="A72" s="82"/>
      <c r="B72" s="197" t="s">
        <v>51</v>
      </c>
      <c r="C72" s="198"/>
      <c r="D72" s="198"/>
      <c r="E72" s="198"/>
      <c r="F72" s="198"/>
      <c r="G72" s="198"/>
      <c r="H72" s="199"/>
    </row>
    <row r="73" spans="1:10" ht="30" customHeight="1">
      <c r="A73" s="82"/>
      <c r="B73" s="200"/>
      <c r="C73" s="201"/>
      <c r="D73" s="201"/>
      <c r="E73" s="201"/>
      <c r="F73" s="201"/>
      <c r="G73" s="201"/>
      <c r="H73" s="202"/>
    </row>
    <row r="74" spans="1:10" ht="30" customHeight="1">
      <c r="A74" s="82"/>
      <c r="B74" s="200"/>
      <c r="C74" s="201"/>
      <c r="D74" s="201"/>
      <c r="E74" s="201"/>
      <c r="F74" s="201"/>
      <c r="G74" s="201"/>
      <c r="H74" s="202"/>
    </row>
    <row r="75" spans="1:10" ht="30" customHeight="1">
      <c r="A75" s="82"/>
      <c r="B75" s="200"/>
      <c r="C75" s="201"/>
      <c r="D75" s="201"/>
      <c r="E75" s="201"/>
      <c r="F75" s="201"/>
      <c r="G75" s="201"/>
      <c r="H75" s="202"/>
    </row>
    <row r="76" spans="1:10" ht="30" customHeight="1">
      <c r="A76" s="82"/>
      <c r="B76" s="200"/>
      <c r="C76" s="201"/>
      <c r="D76" s="201"/>
      <c r="E76" s="201"/>
      <c r="F76" s="201"/>
      <c r="G76" s="201"/>
      <c r="H76" s="202"/>
    </row>
    <row r="77" spans="1:10" ht="30" customHeight="1" thickBot="1">
      <c r="A77" s="83"/>
      <c r="B77" s="210"/>
      <c r="C77" s="211"/>
      <c r="D77" s="211"/>
      <c r="E77" s="211"/>
      <c r="F77" s="211"/>
      <c r="G77" s="211"/>
      <c r="H77" s="212"/>
    </row>
    <row r="78" spans="1:10" ht="30" customHeight="1">
      <c r="A78" s="235" t="s">
        <v>55</v>
      </c>
      <c r="B78" s="236"/>
      <c r="C78" s="236"/>
      <c r="D78" s="236"/>
      <c r="E78" s="236"/>
      <c r="F78" s="236"/>
      <c r="G78" s="236"/>
      <c r="H78" s="237"/>
    </row>
  </sheetData>
  <sheetProtection algorithmName="SHA-256" hashValue="oVF1klTTIUe9rky0jrAVvsd6BlxIOLYbW9dV70VDcvw=" saltValue="1sIuHVEUseyXtM8f+eGWDA==" spinCount="100000" sheet="1" objects="1" scenarios="1" formatRows="0"/>
  <customSheetViews>
    <customSheetView guid="{CB412FB3-64F9-4664-91B1-138D3A37FDF1}" scale="70" showPageBreaks="1">
      <pageMargins left="0" right="0" top="0" bottom="0" header="0" footer="0"/>
      <pageSetup orientation="landscape" r:id="rId1"/>
    </customSheetView>
  </customSheetViews>
  <mergeCells count="40">
    <mergeCell ref="A78:H78"/>
    <mergeCell ref="B50:H50"/>
    <mergeCell ref="B51:H51"/>
    <mergeCell ref="B55:H55"/>
    <mergeCell ref="B56:H56"/>
    <mergeCell ref="B57:H62"/>
    <mergeCell ref="B63:H63"/>
    <mergeCell ref="B64:H69"/>
    <mergeCell ref="C52:G52"/>
    <mergeCell ref="C53:G53"/>
    <mergeCell ref="C54:G54"/>
    <mergeCell ref="B70:G70"/>
    <mergeCell ref="B71:H71"/>
    <mergeCell ref="B72:H77"/>
    <mergeCell ref="B26:H26"/>
    <mergeCell ref="B49:G49"/>
    <mergeCell ref="C30:H30"/>
    <mergeCell ref="C27:H27"/>
    <mergeCell ref="B34:H34"/>
    <mergeCell ref="B36:H41"/>
    <mergeCell ref="B42:H42"/>
    <mergeCell ref="B43:H48"/>
    <mergeCell ref="B35:H35"/>
    <mergeCell ref="B21:H21"/>
    <mergeCell ref="B25:H25"/>
    <mergeCell ref="B3:H3"/>
    <mergeCell ref="B4:H9"/>
    <mergeCell ref="B10:H10"/>
    <mergeCell ref="E19:H19"/>
    <mergeCell ref="E20:H20"/>
    <mergeCell ref="B11:H16"/>
    <mergeCell ref="C22:G22"/>
    <mergeCell ref="C23:G23"/>
    <mergeCell ref="C24:G24"/>
    <mergeCell ref="J18:J19"/>
    <mergeCell ref="A2:H2"/>
    <mergeCell ref="A1:H1"/>
    <mergeCell ref="A17:H17"/>
    <mergeCell ref="B18:G18"/>
    <mergeCell ref="B19:D19"/>
  </mergeCells>
  <conditionalFormatting sqref="B36">
    <cfRule type="expression" dxfId="79" priority="51">
      <formula>$H$24="Yes"</formula>
    </cfRule>
    <cfRule type="expression" dxfId="78" priority="52">
      <formula>$H$23="Yes"</formula>
    </cfRule>
    <cfRule type="expression" dxfId="77" priority="53">
      <formula>$H$22="Yes"</formula>
    </cfRule>
  </conditionalFormatting>
  <conditionalFormatting sqref="B42">
    <cfRule type="expression" dxfId="76" priority="48">
      <formula>OR($H$24="Not yet started", $H$24="Under development")</formula>
    </cfRule>
    <cfRule type="expression" dxfId="75" priority="49">
      <formula>OR($H$23="Not yet started", $H$23="Under development")</formula>
    </cfRule>
    <cfRule type="expression" dxfId="74" priority="50">
      <formula>OR($H$22="Not yet started", $H$22="Under development")</formula>
    </cfRule>
  </conditionalFormatting>
  <conditionalFormatting sqref="B43">
    <cfRule type="expression" dxfId="73" priority="45">
      <formula>OR($H$24="Not yet started", $H$24="Under development")</formula>
    </cfRule>
    <cfRule type="expression" dxfId="72" priority="46">
      <formula>OR($H$23="Not yet started", $H$23="Under development")</formula>
    </cfRule>
    <cfRule type="expression" dxfId="71" priority="47">
      <formula>OR($H$22="Not yet started", $H$22="Under development")</formula>
    </cfRule>
  </conditionalFormatting>
  <conditionalFormatting sqref="B51 B52:G54 B55:B56">
    <cfRule type="expression" dxfId="70" priority="39">
      <formula>$H$49="Yes"</formula>
    </cfRule>
  </conditionalFormatting>
  <conditionalFormatting sqref="B57">
    <cfRule type="expression" dxfId="69" priority="35">
      <formula>$H$49="Yes"</formula>
    </cfRule>
  </conditionalFormatting>
  <conditionalFormatting sqref="B63">
    <cfRule type="expression" dxfId="68" priority="32">
      <formula>$H$49="No"</formula>
    </cfRule>
  </conditionalFormatting>
  <conditionalFormatting sqref="B64">
    <cfRule type="expression" dxfId="67" priority="29">
      <formula>$H$49="No"</formula>
    </cfRule>
  </conditionalFormatting>
  <conditionalFormatting sqref="B22:G24">
    <cfRule type="expression" dxfId="66" priority="1">
      <formula>$H$18="Select one"</formula>
    </cfRule>
  </conditionalFormatting>
  <conditionalFormatting sqref="B26:H27 B28:G29 B30:H30 B31:G33 B33:B35">
    <cfRule type="expression" dxfId="65" priority="58">
      <formula>$H$24="Yes"</formula>
    </cfRule>
    <cfRule type="expression" dxfId="64" priority="59">
      <formula>$H$23="Yes"</formula>
    </cfRule>
    <cfRule type="expression" dxfId="63" priority="60">
      <formula>$H$22="Yes"</formula>
    </cfRule>
  </conditionalFormatting>
  <conditionalFormatting sqref="B71:H77">
    <cfRule type="expression" dxfId="62" priority="2">
      <formula>$H$70="Select one"</formula>
    </cfRule>
    <cfRule type="expression" dxfId="61" priority="18">
      <formula>$H$70="Yes"</formula>
    </cfRule>
  </conditionalFormatting>
  <conditionalFormatting sqref="E20:H20">
    <cfRule type="expression" dxfId="60" priority="54">
      <formula>$E$20="N/A"</formula>
    </cfRule>
  </conditionalFormatting>
  <conditionalFormatting sqref="H22:H24">
    <cfRule type="expression" dxfId="59" priority="12">
      <formula>$H$18="Select one"</formula>
    </cfRule>
  </conditionalFormatting>
  <conditionalFormatting sqref="H28:H29 H31:H33">
    <cfRule type="expression" dxfId="58" priority="55">
      <formula>$H$24="Yes"</formula>
    </cfRule>
    <cfRule type="expression" dxfId="57" priority="56">
      <formula>$H$23="Yes"</formula>
    </cfRule>
    <cfRule type="expression" dxfId="56" priority="57">
      <formula>$H$22="Yes"</formula>
    </cfRule>
  </conditionalFormatting>
  <conditionalFormatting sqref="H49">
    <cfRule type="expression" dxfId="55" priority="69">
      <formula>$H$18="Select one"</formula>
    </cfRule>
  </conditionalFormatting>
  <conditionalFormatting sqref="H52:H54">
    <cfRule type="expression" dxfId="54" priority="26">
      <formula>$H$49="Yes"</formula>
    </cfRule>
  </conditionalFormatting>
  <hyperlinks>
    <hyperlink ref="J18:J19" r:id="rId2" display="See the CHR Reference Guide (page 10) for the definition of meaningful collaboration used in the CHR." xr:uid="{57CE6BF1-9BBA-4A33-B0A1-7AA76834D676}"/>
  </hyperlinks>
  <pageMargins left="0.7" right="0.7" top="0.75" bottom="0.75" header="0.3" footer="0.3"/>
  <pageSetup orientation="landscape" r:id="rId3"/>
  <legacyDrawing r:id="rId4"/>
  <extLst>
    <ext xmlns:x14="http://schemas.microsoft.com/office/spreadsheetml/2009/9/main" uri="{78C0D931-6437-407d-A8EE-F0AAD7539E65}">
      <x14:conditionalFormattings>
        <x14:conditionalFormatting xmlns:xm="http://schemas.microsoft.com/office/excel/2006/main">
          <x14:cfRule type="expression" priority="19" id="{A235EBF5-E939-4B71-A8AA-03A45395E103}">
            <xm:f>'Worksheet - Drop Downs'!$H$1="Group 6"</xm:f>
            <x14:dxf>
              <font>
                <color theme="0" tint="-0.499984740745262"/>
              </font>
              <fill>
                <patternFill>
                  <bgColor theme="0" tint="-0.499984740745262"/>
                </patternFill>
              </fill>
            </x14:dxf>
          </x14:cfRule>
          <x14:cfRule type="expression" priority="20" id="{8C87F60D-F45F-4F66-AA73-B3C9ED12E394}">
            <xm:f>'Worksheet - Drop Downs'!$H$1="Group 5"</xm:f>
            <x14:dxf>
              <font>
                <color theme="0" tint="-0.499984740745262"/>
              </font>
              <fill>
                <patternFill>
                  <bgColor theme="0" tint="-0.499984740745262"/>
                </patternFill>
              </fill>
            </x14:dxf>
          </x14:cfRule>
          <x14:cfRule type="expression" priority="23" id="{81C6B1F7-2792-4F61-BDE5-447FB46B8733}">
            <xm:f>'Worksheet - Drop Downs'!$H$1="Group 2"</xm:f>
            <x14:dxf>
              <font>
                <color theme="0" tint="-0.499984740745262"/>
              </font>
              <fill>
                <patternFill>
                  <bgColor theme="0" tint="-0.499984740745262"/>
                </patternFill>
              </fill>
            </x14:dxf>
          </x14:cfRule>
          <x14:cfRule type="expression" priority="24" id="{48D5F5B4-C094-4E96-AC40-248B0840AA97}">
            <xm:f>'Worksheet - Drop Downs'!$H$1="Group 1"</xm:f>
            <x14:dxf>
              <font>
                <color theme="0" tint="-0.499984740745262"/>
              </font>
              <fill>
                <patternFill>
                  <bgColor theme="0" tint="-0.499984740745262"/>
                </patternFill>
              </fill>
            </x14:dxf>
          </x14:cfRule>
          <x14:cfRule type="expression" priority="25" id="{5D1882C6-748F-490E-B922-8F798D4AF098}">
            <xm:f>'Worksheet - Drop Downs'!$H$1="Select one"</xm:f>
            <x14:dxf>
              <font>
                <color theme="0" tint="-0.499984740745262"/>
              </font>
              <fill>
                <patternFill>
                  <bgColor theme="0" tint="-0.499984740745262"/>
                </patternFill>
              </fill>
            </x14:dxf>
          </x14:cfRule>
          <xm:sqref>A70:H77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3FC0B2D0-2832-4ACD-9185-856BB2983D7D}">
          <x14:formula1>
            <xm:f>'Worksheet - Drop Downs'!$A$3:$A$5</xm:f>
          </x14:formula1>
          <xm:sqref>H70 H31:H33 H28:H29 H49 H52:H54</xm:sqref>
        </x14:dataValidation>
        <x14:dataValidation type="list" allowBlank="1" showInputMessage="1" showErrorMessage="1" xr:uid="{07E060F3-D03C-4A4C-AAF9-8332E47D667B}">
          <x14:formula1>
            <xm:f>'Worksheet - Drop Downs'!$D$4:$D$63</xm:f>
          </x14:formula1>
          <xm:sqref>H18</xm:sqref>
        </x14:dataValidation>
        <x14:dataValidation type="list" allowBlank="1" showInputMessage="1" showErrorMessage="1" xr:uid="{E1774CB4-06FE-46A6-8614-A59E3A84285A}">
          <x14:formula1>
            <xm:f>'Worksheet - Drop Downs'!$A$9:$A$12</xm:f>
          </x14:formula1>
          <xm:sqref>H22:H24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36"/>
  <sheetViews>
    <sheetView showGridLines="0" tabSelected="1" topLeftCell="A106" zoomScaleNormal="100" workbookViewId="0">
      <selection activeCell="M115" sqref="M115"/>
    </sheetView>
  </sheetViews>
  <sheetFormatPr defaultColWidth="9.15625" defaultRowHeight="30" customHeight="1"/>
  <cols>
    <col min="1" max="1" width="7.578125" style="5" customWidth="1"/>
    <col min="2" max="8" width="16.15625" style="2" customWidth="1"/>
    <col min="9" max="9" width="5" style="157" customWidth="1"/>
    <col min="10" max="10" width="16.578125" style="157" customWidth="1"/>
  </cols>
  <sheetData>
    <row r="1" spans="1:10" ht="30" customHeight="1">
      <c r="A1" s="285" t="s">
        <v>56</v>
      </c>
      <c r="B1" s="285"/>
      <c r="C1" s="285"/>
      <c r="D1" s="285"/>
      <c r="E1" s="285"/>
      <c r="F1" s="285"/>
      <c r="G1" s="285"/>
      <c r="H1" s="285"/>
    </row>
    <row r="2" spans="1:10" ht="55.35" customHeight="1" thickBot="1">
      <c r="A2" s="254" t="s">
        <v>57</v>
      </c>
      <c r="B2" s="254"/>
      <c r="C2" s="254"/>
      <c r="D2" s="254"/>
      <c r="E2" s="254"/>
      <c r="F2" s="254"/>
      <c r="G2" s="254"/>
      <c r="H2" s="254"/>
    </row>
    <row r="3" spans="1:10" ht="30" customHeight="1" thickBot="1">
      <c r="A3" s="302" t="s">
        <v>58</v>
      </c>
      <c r="B3" s="303"/>
      <c r="C3" s="303"/>
      <c r="D3" s="303"/>
      <c r="E3" s="303"/>
      <c r="F3" s="303"/>
      <c r="G3" s="303"/>
      <c r="H3" s="304"/>
      <c r="J3" s="178" t="s">
        <v>59</v>
      </c>
    </row>
    <row r="4" spans="1:10" ht="40.35" customHeight="1" thickBot="1">
      <c r="A4" s="254" t="s">
        <v>60</v>
      </c>
      <c r="B4" s="254"/>
      <c r="C4" s="254"/>
      <c r="D4" s="254"/>
      <c r="E4" s="254"/>
      <c r="F4" s="254"/>
      <c r="G4" s="254"/>
      <c r="H4" s="254"/>
      <c r="J4"/>
    </row>
    <row r="5" spans="1:10" ht="55.35" customHeight="1">
      <c r="A5" s="63" t="s">
        <v>61</v>
      </c>
      <c r="B5" s="319" t="s">
        <v>62</v>
      </c>
      <c r="C5" s="319"/>
      <c r="D5" s="319"/>
      <c r="E5" s="319"/>
      <c r="F5" s="319"/>
      <c r="G5" s="319"/>
      <c r="H5" s="320"/>
      <c r="J5" s="242" t="s">
        <v>63</v>
      </c>
    </row>
    <row r="6" spans="1:10" ht="55.35" customHeight="1">
      <c r="A6" s="55"/>
      <c r="B6" s="257" t="s">
        <v>64</v>
      </c>
      <c r="C6" s="257"/>
      <c r="D6" s="257"/>
      <c r="E6" s="257"/>
      <c r="F6" s="269"/>
      <c r="G6" s="262" t="s">
        <v>25</v>
      </c>
      <c r="H6" s="263"/>
      <c r="J6" s="243"/>
    </row>
    <row r="7" spans="1:10" ht="45.75" customHeight="1" thickBot="1">
      <c r="A7" s="56"/>
      <c r="B7" s="326" t="s">
        <v>65</v>
      </c>
      <c r="C7" s="326"/>
      <c r="D7" s="326"/>
      <c r="E7" s="326"/>
      <c r="F7" s="327"/>
      <c r="G7" s="264" t="s">
        <v>25</v>
      </c>
      <c r="H7" s="265"/>
      <c r="J7" s="244"/>
    </row>
    <row r="8" spans="1:10" ht="40.35" customHeight="1">
      <c r="A8" s="54" t="s">
        <v>66</v>
      </c>
      <c r="B8" s="278" t="s">
        <v>67</v>
      </c>
      <c r="C8" s="278"/>
      <c r="D8" s="278"/>
      <c r="E8" s="278"/>
      <c r="F8" s="278"/>
      <c r="G8" s="135"/>
      <c r="H8" s="110"/>
      <c r="J8" s="245" t="s">
        <v>68</v>
      </c>
    </row>
    <row r="9" spans="1:10" ht="25.35" customHeight="1">
      <c r="A9" s="55"/>
      <c r="B9" s="321" t="s">
        <v>69</v>
      </c>
      <c r="C9" s="321"/>
      <c r="D9" s="321"/>
      <c r="E9" s="321"/>
      <c r="F9" s="321"/>
      <c r="G9" s="131"/>
      <c r="H9" s="132"/>
      <c r="J9" s="246"/>
    </row>
    <row r="10" spans="1:10" ht="55.35" customHeight="1">
      <c r="A10" s="55"/>
      <c r="B10" s="60" t="s">
        <v>29</v>
      </c>
      <c r="C10" s="255" t="s">
        <v>70</v>
      </c>
      <c r="D10" s="255"/>
      <c r="E10" s="255"/>
      <c r="F10" s="295"/>
      <c r="G10" s="262" t="s">
        <v>71</v>
      </c>
      <c r="H10" s="263"/>
      <c r="J10" s="246"/>
    </row>
    <row r="11" spans="1:10" ht="25.35" customHeight="1">
      <c r="A11" s="55"/>
      <c r="B11" s="60" t="s">
        <v>29</v>
      </c>
      <c r="C11" s="272" t="s">
        <v>72</v>
      </c>
      <c r="D11" s="272"/>
      <c r="E11" s="272"/>
      <c r="F11" s="273"/>
      <c r="G11" s="262" t="s">
        <v>25</v>
      </c>
      <c r="H11" s="263"/>
      <c r="J11" s="246"/>
    </row>
    <row r="12" spans="1:10" ht="55.35" customHeight="1">
      <c r="A12" s="55"/>
      <c r="B12" s="60" t="s">
        <v>29</v>
      </c>
      <c r="C12" s="272" t="s">
        <v>73</v>
      </c>
      <c r="D12" s="272"/>
      <c r="E12" s="272"/>
      <c r="F12" s="273"/>
      <c r="G12" s="262" t="s">
        <v>74</v>
      </c>
      <c r="H12" s="263"/>
      <c r="J12" s="246"/>
    </row>
    <row r="13" spans="1:10" ht="25.35" customHeight="1">
      <c r="A13" s="55"/>
      <c r="B13" s="60" t="s">
        <v>29</v>
      </c>
      <c r="C13" s="272" t="s">
        <v>75</v>
      </c>
      <c r="D13" s="272"/>
      <c r="E13" s="272"/>
      <c r="F13" s="273"/>
      <c r="G13" s="262" t="s">
        <v>25</v>
      </c>
      <c r="H13" s="263"/>
      <c r="J13" s="246"/>
    </row>
    <row r="14" spans="1:10" ht="25.35" customHeight="1">
      <c r="A14" s="55"/>
      <c r="B14" s="60" t="s">
        <v>29</v>
      </c>
      <c r="C14" s="272" t="s">
        <v>76</v>
      </c>
      <c r="D14" s="272"/>
      <c r="E14" s="272"/>
      <c r="F14" s="273"/>
      <c r="G14" s="262" t="s">
        <v>25</v>
      </c>
      <c r="H14" s="263"/>
      <c r="J14" s="246"/>
    </row>
    <row r="15" spans="1:10" ht="25.35" customHeight="1">
      <c r="A15" s="55"/>
      <c r="B15" s="266" t="s">
        <v>77</v>
      </c>
      <c r="C15" s="266"/>
      <c r="D15" s="266"/>
      <c r="E15" s="266"/>
      <c r="F15" s="266"/>
      <c r="G15" s="266"/>
      <c r="H15" s="267"/>
      <c r="J15" s="246"/>
    </row>
    <row r="16" spans="1:10" ht="55.35" customHeight="1">
      <c r="A16" s="55"/>
      <c r="B16" s="60" t="s">
        <v>29</v>
      </c>
      <c r="C16" s="255" t="s">
        <v>78</v>
      </c>
      <c r="D16" s="255"/>
      <c r="E16" s="255"/>
      <c r="F16" s="295"/>
      <c r="G16" s="262" t="s">
        <v>79</v>
      </c>
      <c r="H16" s="263"/>
      <c r="J16" s="246"/>
    </row>
    <row r="17" spans="1:10" ht="55.35" customHeight="1">
      <c r="A17" s="55"/>
      <c r="B17" s="60" t="s">
        <v>29</v>
      </c>
      <c r="C17" s="272" t="s">
        <v>80</v>
      </c>
      <c r="D17" s="272"/>
      <c r="E17" s="272"/>
      <c r="F17" s="273"/>
      <c r="G17" s="262" t="s">
        <v>81</v>
      </c>
      <c r="H17" s="263"/>
      <c r="J17" s="246"/>
    </row>
    <row r="18" spans="1:10" ht="55.35" customHeight="1">
      <c r="A18" s="55"/>
      <c r="B18" s="60" t="s">
        <v>29</v>
      </c>
      <c r="C18" s="272" t="s">
        <v>82</v>
      </c>
      <c r="D18" s="272"/>
      <c r="E18" s="272"/>
      <c r="F18" s="273"/>
      <c r="G18" s="262" t="s">
        <v>79</v>
      </c>
      <c r="H18" s="263"/>
      <c r="J18" s="246"/>
    </row>
    <row r="19" spans="1:10" ht="40.35" customHeight="1">
      <c r="A19" s="55"/>
      <c r="B19" s="60" t="s">
        <v>29</v>
      </c>
      <c r="C19" s="272" t="s">
        <v>83</v>
      </c>
      <c r="D19" s="272"/>
      <c r="E19" s="272"/>
      <c r="F19" s="273"/>
      <c r="G19" s="262" t="s">
        <v>25</v>
      </c>
      <c r="H19" s="263"/>
      <c r="J19" s="246"/>
    </row>
    <row r="20" spans="1:10" ht="40.35" customHeight="1">
      <c r="A20" s="55"/>
      <c r="B20" s="266" t="s">
        <v>84</v>
      </c>
      <c r="C20" s="213"/>
      <c r="D20" s="213"/>
      <c r="E20" s="213"/>
      <c r="F20" s="213"/>
      <c r="G20" s="262" t="s">
        <v>25</v>
      </c>
      <c r="H20" s="263"/>
      <c r="J20" s="246"/>
    </row>
    <row r="21" spans="1:10" ht="55.35" customHeight="1">
      <c r="A21" s="55"/>
      <c r="B21" s="266" t="s">
        <v>85</v>
      </c>
      <c r="C21" s="213"/>
      <c r="D21" s="213"/>
      <c r="E21" s="213"/>
      <c r="F21" s="213"/>
      <c r="G21" s="262" t="s">
        <v>79</v>
      </c>
      <c r="H21" s="263"/>
      <c r="J21" s="246"/>
    </row>
    <row r="22" spans="1:10" ht="55.35" customHeight="1">
      <c r="A22" s="55"/>
      <c r="B22" s="266" t="s">
        <v>86</v>
      </c>
      <c r="C22" s="213"/>
      <c r="D22" s="213"/>
      <c r="E22" s="213"/>
      <c r="F22" s="213"/>
      <c r="G22" s="262" t="s">
        <v>87</v>
      </c>
      <c r="H22" s="263"/>
      <c r="J22" s="246"/>
    </row>
    <row r="23" spans="1:10" ht="55.35" customHeight="1">
      <c r="A23" s="55"/>
      <c r="B23" s="266" t="s">
        <v>88</v>
      </c>
      <c r="C23" s="213"/>
      <c r="D23" s="213"/>
      <c r="E23" s="213"/>
      <c r="F23" s="213"/>
      <c r="G23" s="262" t="s">
        <v>79</v>
      </c>
      <c r="H23" s="263"/>
      <c r="J23" s="246"/>
    </row>
    <row r="24" spans="1:10" ht="25.35" customHeight="1" thickBot="1">
      <c r="A24" s="56"/>
      <c r="B24" s="274" t="s">
        <v>89</v>
      </c>
      <c r="C24" s="275"/>
      <c r="D24" s="275"/>
      <c r="E24" s="275"/>
      <c r="F24" s="275"/>
      <c r="G24" s="264" t="s">
        <v>87</v>
      </c>
      <c r="H24" s="265"/>
      <c r="J24" s="247"/>
    </row>
    <row r="25" spans="1:10" ht="195.75" customHeight="1" thickBot="1">
      <c r="A25" s="54" t="s">
        <v>90</v>
      </c>
      <c r="B25" s="319" t="s">
        <v>91</v>
      </c>
      <c r="C25" s="319"/>
      <c r="D25" s="319"/>
      <c r="E25" s="319"/>
      <c r="F25" s="330"/>
      <c r="G25" s="328" t="s">
        <v>23</v>
      </c>
      <c r="H25" s="329"/>
      <c r="J25" s="172" t="s">
        <v>68</v>
      </c>
    </row>
    <row r="26" spans="1:10" ht="31.5" customHeight="1">
      <c r="A26" s="54" t="s">
        <v>92</v>
      </c>
      <c r="B26" s="218" t="s">
        <v>93</v>
      </c>
      <c r="C26" s="218"/>
      <c r="D26" s="218"/>
      <c r="E26" s="218"/>
      <c r="F26" s="218"/>
      <c r="G26" s="276" t="s">
        <v>25</v>
      </c>
      <c r="H26" s="277"/>
      <c r="J26" s="248" t="s">
        <v>94</v>
      </c>
    </row>
    <row r="27" spans="1:10" ht="31.5" customHeight="1">
      <c r="A27" s="55"/>
      <c r="B27" s="305" t="s">
        <v>95</v>
      </c>
      <c r="C27" s="305"/>
      <c r="D27" s="305"/>
      <c r="E27" s="305"/>
      <c r="F27" s="305"/>
      <c r="G27" s="262" t="s">
        <v>25</v>
      </c>
      <c r="H27" s="263"/>
      <c r="J27" s="249"/>
    </row>
    <row r="28" spans="1:10" ht="60.75" customHeight="1">
      <c r="A28" s="55"/>
      <c r="B28" s="257" t="s">
        <v>96</v>
      </c>
      <c r="C28" s="257"/>
      <c r="D28" s="257"/>
      <c r="E28" s="257"/>
      <c r="F28" s="269"/>
      <c r="G28" s="270" t="s">
        <v>25</v>
      </c>
      <c r="H28" s="271"/>
      <c r="J28" s="249"/>
    </row>
    <row r="29" spans="1:10" ht="49.5" customHeight="1" thickBot="1">
      <c r="A29" s="55"/>
      <c r="B29" s="257" t="s">
        <v>97</v>
      </c>
      <c r="C29" s="257"/>
      <c r="D29" s="257"/>
      <c r="E29" s="257"/>
      <c r="F29" s="269"/>
      <c r="G29" s="270" t="s">
        <v>25</v>
      </c>
      <c r="H29" s="271"/>
      <c r="J29" s="250"/>
    </row>
    <row r="30" spans="1:10" ht="100.35" customHeight="1" thickBot="1">
      <c r="A30" s="57" t="s">
        <v>98</v>
      </c>
      <c r="B30" s="323" t="str">
        <f>'Worksheet - Drop Downs'!O1 &amp; "
Note: The response to this question is auto-populated from CHR 4(a)."</f>
        <v>a) Has there been meaningful collaboration between the DC CE and the IH CE and IH CAB, as well as local Indigenous partners, including those that sit on your CAB, over the reporting period specific to the work of implementing, maintaining and/or improving the Coordinated Access system?
Note: The response to this question is auto-populated from CHR 4(a).</v>
      </c>
      <c r="C30" s="323"/>
      <c r="D30" s="323"/>
      <c r="E30" s="323"/>
      <c r="F30" s="323"/>
      <c r="G30" s="324" t="str">
        <f>'1. Section 1'!H22</f>
        <v>Under development</v>
      </c>
      <c r="H30" s="325"/>
      <c r="J30" s="173" t="s">
        <v>99</v>
      </c>
    </row>
    <row r="31" spans="1:10" ht="40.35" customHeight="1">
      <c r="A31" s="54" t="s">
        <v>100</v>
      </c>
      <c r="B31" s="278" t="s">
        <v>101</v>
      </c>
      <c r="C31" s="278"/>
      <c r="D31" s="278"/>
      <c r="E31" s="278"/>
      <c r="F31" s="278"/>
      <c r="G31" s="276" t="s">
        <v>23</v>
      </c>
      <c r="H31" s="277"/>
      <c r="J31" s="248" t="s">
        <v>102</v>
      </c>
    </row>
    <row r="32" spans="1:10" ht="59.25" customHeight="1">
      <c r="A32" s="55"/>
      <c r="B32" s="255" t="s">
        <v>103</v>
      </c>
      <c r="C32" s="255"/>
      <c r="D32" s="255"/>
      <c r="E32" s="255"/>
      <c r="F32" s="255"/>
      <c r="G32" s="255"/>
      <c r="H32" s="256"/>
      <c r="J32" s="249"/>
    </row>
    <row r="33" spans="1:10" ht="20.100000000000001" customHeight="1">
      <c r="A33" s="55"/>
      <c r="B33" s="255" t="s">
        <v>104</v>
      </c>
      <c r="C33" s="255"/>
      <c r="D33" s="255"/>
      <c r="E33" s="255"/>
      <c r="F33" s="255"/>
      <c r="G33" s="255"/>
      <c r="H33" s="256"/>
      <c r="J33" s="249"/>
    </row>
    <row r="34" spans="1:10" ht="20.100000000000001" customHeight="1">
      <c r="A34" s="55"/>
      <c r="B34" s="66" t="s">
        <v>105</v>
      </c>
      <c r="C34" s="255" t="s">
        <v>106</v>
      </c>
      <c r="D34" s="255"/>
      <c r="E34" s="255"/>
      <c r="F34" s="255"/>
      <c r="G34" s="255"/>
      <c r="H34" s="256"/>
      <c r="J34" s="249"/>
    </row>
    <row r="35" spans="1:10" ht="20.100000000000001" customHeight="1">
      <c r="A35" s="55"/>
      <c r="B35" s="66" t="s">
        <v>105</v>
      </c>
      <c r="C35" s="255" t="s">
        <v>107</v>
      </c>
      <c r="D35" s="255"/>
      <c r="E35" s="255"/>
      <c r="F35" s="255"/>
      <c r="G35" s="255"/>
      <c r="H35" s="256"/>
      <c r="J35" s="249"/>
    </row>
    <row r="36" spans="1:10" ht="20.100000000000001" customHeight="1">
      <c r="A36" s="55"/>
      <c r="B36" s="66" t="s">
        <v>105</v>
      </c>
      <c r="C36" s="255" t="s">
        <v>108</v>
      </c>
      <c r="D36" s="255"/>
      <c r="E36" s="255"/>
      <c r="F36" s="255"/>
      <c r="G36" s="255"/>
      <c r="H36" s="256"/>
      <c r="J36" s="249"/>
    </row>
    <row r="37" spans="1:10" ht="20.100000000000001" customHeight="1">
      <c r="A37" s="55"/>
      <c r="B37" s="268" t="s">
        <v>109</v>
      </c>
      <c r="C37" s="255"/>
      <c r="D37" s="255"/>
      <c r="E37" s="255"/>
      <c r="F37" s="255"/>
      <c r="G37" s="131"/>
      <c r="H37" s="132"/>
      <c r="J37" s="249"/>
    </row>
    <row r="38" spans="1:10" ht="50.1" customHeight="1">
      <c r="A38" s="55"/>
      <c r="B38" s="66" t="s">
        <v>105</v>
      </c>
      <c r="C38" s="255" t="s">
        <v>110</v>
      </c>
      <c r="D38" s="255"/>
      <c r="E38" s="255"/>
      <c r="F38" s="255"/>
      <c r="G38" s="255"/>
      <c r="H38" s="256"/>
      <c r="J38" s="249"/>
    </row>
    <row r="39" spans="1:10" ht="50.1" customHeight="1">
      <c r="A39" s="55"/>
      <c r="B39" s="66" t="s">
        <v>105</v>
      </c>
      <c r="C39" s="255" t="s">
        <v>111</v>
      </c>
      <c r="D39" s="255"/>
      <c r="E39" s="255"/>
      <c r="F39" s="255"/>
      <c r="G39" s="255"/>
      <c r="H39" s="256"/>
      <c r="J39" s="249"/>
    </row>
    <row r="40" spans="1:10" ht="20.100000000000001" customHeight="1">
      <c r="A40" s="55"/>
      <c r="B40" s="268" t="s">
        <v>112</v>
      </c>
      <c r="C40" s="255"/>
      <c r="D40" s="255"/>
      <c r="E40" s="255"/>
      <c r="F40" s="255"/>
      <c r="G40" s="255"/>
      <c r="H40" s="256"/>
      <c r="J40" s="249"/>
    </row>
    <row r="41" spans="1:10" ht="50.1" customHeight="1">
      <c r="A41" s="55"/>
      <c r="B41" s="66" t="s">
        <v>105</v>
      </c>
      <c r="C41" s="255" t="s">
        <v>113</v>
      </c>
      <c r="D41" s="255"/>
      <c r="E41" s="255"/>
      <c r="F41" s="255"/>
      <c r="G41" s="255"/>
      <c r="H41" s="256"/>
      <c r="J41" s="249"/>
    </row>
    <row r="42" spans="1:10" ht="67.5" customHeight="1">
      <c r="A42" s="55"/>
      <c r="B42" s="66" t="s">
        <v>105</v>
      </c>
      <c r="C42" s="255" t="s">
        <v>114</v>
      </c>
      <c r="D42" s="255"/>
      <c r="E42" s="255"/>
      <c r="F42" s="255"/>
      <c r="G42" s="255"/>
      <c r="H42" s="256"/>
      <c r="J42" s="249"/>
    </row>
    <row r="43" spans="1:10" ht="20.100000000000001" customHeight="1">
      <c r="A43" s="55"/>
      <c r="B43" s="66" t="s">
        <v>105</v>
      </c>
      <c r="C43" s="255" t="s">
        <v>115</v>
      </c>
      <c r="D43" s="255"/>
      <c r="E43" s="255"/>
      <c r="F43" s="255"/>
      <c r="G43" s="255"/>
      <c r="H43" s="256"/>
      <c r="J43" s="249"/>
    </row>
    <row r="44" spans="1:10" ht="20.100000000000001" customHeight="1">
      <c r="A44" s="55"/>
      <c r="B44" s="268" t="s">
        <v>116</v>
      </c>
      <c r="C44" s="255"/>
      <c r="D44" s="255"/>
      <c r="E44" s="255"/>
      <c r="F44" s="255"/>
      <c r="G44" s="131"/>
      <c r="H44" s="132"/>
      <c r="J44" s="249"/>
    </row>
    <row r="45" spans="1:10" ht="50.1" customHeight="1">
      <c r="A45" s="55"/>
      <c r="B45" s="66" t="s">
        <v>105</v>
      </c>
      <c r="C45" s="255" t="s">
        <v>117</v>
      </c>
      <c r="D45" s="255"/>
      <c r="E45" s="255"/>
      <c r="F45" s="255"/>
      <c r="G45" s="255"/>
      <c r="H45" s="256"/>
      <c r="J45" s="249"/>
    </row>
    <row r="46" spans="1:10" ht="35.25" customHeight="1">
      <c r="A46" s="55"/>
      <c r="B46" s="66" t="s">
        <v>105</v>
      </c>
      <c r="C46" s="255" t="s">
        <v>118</v>
      </c>
      <c r="D46" s="255"/>
      <c r="E46" s="255"/>
      <c r="F46" s="255"/>
      <c r="G46" s="255"/>
      <c r="H46" s="256"/>
      <c r="J46" s="249"/>
    </row>
    <row r="47" spans="1:10" ht="32.25" customHeight="1">
      <c r="A47" s="55"/>
      <c r="B47" s="257" t="s">
        <v>119</v>
      </c>
      <c r="C47" s="257"/>
      <c r="D47" s="257"/>
      <c r="E47" s="257"/>
      <c r="F47" s="257"/>
      <c r="G47" s="257"/>
      <c r="H47" s="258"/>
      <c r="J47" s="249"/>
    </row>
    <row r="48" spans="1:10" ht="100.35" customHeight="1" thickBot="1">
      <c r="A48" s="56"/>
      <c r="B48" s="259" t="s">
        <v>120</v>
      </c>
      <c r="C48" s="260"/>
      <c r="D48" s="260"/>
      <c r="E48" s="260"/>
      <c r="F48" s="260"/>
      <c r="G48" s="260"/>
      <c r="H48" s="261"/>
      <c r="J48" s="250"/>
    </row>
    <row r="49" spans="1:10" ht="40.35" customHeight="1">
      <c r="A49" s="54" t="s">
        <v>121</v>
      </c>
      <c r="B49" s="278" t="s">
        <v>122</v>
      </c>
      <c r="C49" s="278"/>
      <c r="D49" s="278"/>
      <c r="E49" s="278"/>
      <c r="F49" s="278"/>
      <c r="G49" s="135"/>
      <c r="H49" s="110"/>
      <c r="J49" s="251" t="s">
        <v>102</v>
      </c>
    </row>
    <row r="50" spans="1:10" ht="25.35" customHeight="1">
      <c r="A50" s="55"/>
      <c r="B50" s="321" t="s">
        <v>123</v>
      </c>
      <c r="C50" s="321"/>
      <c r="D50" s="321"/>
      <c r="E50" s="321"/>
      <c r="F50" s="321"/>
      <c r="G50" s="262" t="s">
        <v>25</v>
      </c>
      <c r="H50" s="263"/>
      <c r="J50" s="246"/>
    </row>
    <row r="51" spans="1:10" ht="25.5" customHeight="1">
      <c r="A51" s="55"/>
      <c r="B51" s="281" t="s">
        <v>124</v>
      </c>
      <c r="C51" s="281"/>
      <c r="D51" s="281"/>
      <c r="E51" s="281"/>
      <c r="F51" s="322"/>
      <c r="G51" s="262" t="s">
        <v>23</v>
      </c>
      <c r="H51" s="263"/>
      <c r="J51" s="246"/>
    </row>
    <row r="52" spans="1:10" ht="25.35" customHeight="1">
      <c r="A52" s="55"/>
      <c r="B52" s="60" t="s">
        <v>29</v>
      </c>
      <c r="C52" s="255" t="s">
        <v>125</v>
      </c>
      <c r="D52" s="255"/>
      <c r="E52" s="255"/>
      <c r="F52" s="255"/>
      <c r="G52" s="255"/>
      <c r="H52" s="256"/>
      <c r="J52" s="246"/>
    </row>
    <row r="53" spans="1:10" ht="39" customHeight="1">
      <c r="A53" s="55"/>
      <c r="B53" s="60" t="s">
        <v>29</v>
      </c>
      <c r="C53" s="255" t="s">
        <v>126</v>
      </c>
      <c r="D53" s="255"/>
      <c r="E53" s="255"/>
      <c r="F53" s="255"/>
      <c r="G53" s="101"/>
      <c r="H53" s="100"/>
      <c r="J53" s="246"/>
    </row>
    <row r="54" spans="1:10" ht="25.35" customHeight="1">
      <c r="A54" s="55"/>
      <c r="B54" s="60" t="s">
        <v>29</v>
      </c>
      <c r="C54" s="255" t="s">
        <v>127</v>
      </c>
      <c r="D54" s="255"/>
      <c r="E54" s="255"/>
      <c r="F54" s="255"/>
      <c r="G54" s="255"/>
      <c r="H54" s="256"/>
      <c r="J54" s="246"/>
    </row>
    <row r="55" spans="1:10" ht="56.25" customHeight="1">
      <c r="A55" s="55"/>
      <c r="B55" s="281" t="s">
        <v>128</v>
      </c>
      <c r="C55" s="281"/>
      <c r="D55" s="281"/>
      <c r="E55" s="281"/>
      <c r="F55" s="281"/>
      <c r="G55" s="262" t="s">
        <v>25</v>
      </c>
      <c r="H55" s="263"/>
      <c r="J55" s="246"/>
    </row>
    <row r="56" spans="1:10" ht="54.75" customHeight="1">
      <c r="A56" s="55"/>
      <c r="B56" s="281" t="s">
        <v>129</v>
      </c>
      <c r="C56" s="281"/>
      <c r="D56" s="281"/>
      <c r="E56" s="281"/>
      <c r="F56" s="281"/>
      <c r="G56" s="262" t="s">
        <v>25</v>
      </c>
      <c r="H56" s="263"/>
      <c r="J56" s="246"/>
    </row>
    <row r="57" spans="1:10" ht="27" customHeight="1">
      <c r="A57" s="55"/>
      <c r="B57" s="281" t="s">
        <v>130</v>
      </c>
      <c r="C57" s="281"/>
      <c r="D57" s="281"/>
      <c r="E57" s="281"/>
      <c r="F57" s="281"/>
      <c r="G57" s="262" t="s">
        <v>25</v>
      </c>
      <c r="H57" s="263"/>
      <c r="J57" s="246"/>
    </row>
    <row r="58" spans="1:10" ht="25.35" customHeight="1">
      <c r="A58" s="55"/>
      <c r="B58" s="281" t="s">
        <v>131</v>
      </c>
      <c r="C58" s="281"/>
      <c r="D58" s="281"/>
      <c r="E58" s="281"/>
      <c r="F58" s="322"/>
      <c r="G58" s="262" t="s">
        <v>25</v>
      </c>
      <c r="H58" s="263"/>
      <c r="J58" s="246"/>
    </row>
    <row r="59" spans="1:10" ht="25.35" customHeight="1">
      <c r="A59" s="55"/>
      <c r="B59" s="60" t="s">
        <v>29</v>
      </c>
      <c r="C59" s="255" t="s">
        <v>132</v>
      </c>
      <c r="D59" s="255"/>
      <c r="E59" s="255"/>
      <c r="F59" s="255"/>
      <c r="G59" s="255"/>
      <c r="H59" s="256"/>
      <c r="J59" s="246"/>
    </row>
    <row r="60" spans="1:10" ht="25.35" customHeight="1">
      <c r="A60" s="55"/>
      <c r="B60" s="60" t="s">
        <v>29</v>
      </c>
      <c r="C60" s="255" t="s">
        <v>133</v>
      </c>
      <c r="D60" s="255"/>
      <c r="E60" s="255"/>
      <c r="F60" s="255"/>
      <c r="G60" s="255"/>
      <c r="H60" s="256"/>
      <c r="J60" s="246"/>
    </row>
    <row r="61" spans="1:10" ht="25.35" customHeight="1">
      <c r="A61" s="55"/>
      <c r="B61" s="60" t="s">
        <v>29</v>
      </c>
      <c r="C61" s="255" t="s">
        <v>134</v>
      </c>
      <c r="D61" s="255"/>
      <c r="E61" s="255"/>
      <c r="F61" s="255"/>
      <c r="G61" s="255"/>
      <c r="H61" s="256"/>
      <c r="J61" s="246"/>
    </row>
    <row r="62" spans="1:10" ht="25.35" customHeight="1">
      <c r="A62" s="55"/>
      <c r="B62" s="60" t="s">
        <v>29</v>
      </c>
      <c r="C62" s="255" t="s">
        <v>135</v>
      </c>
      <c r="D62" s="255"/>
      <c r="E62" s="255"/>
      <c r="F62" s="255"/>
      <c r="G62" s="255"/>
      <c r="H62" s="256"/>
      <c r="J62" s="246"/>
    </row>
    <row r="63" spans="1:10" ht="51" customHeight="1" thickBot="1">
      <c r="A63" s="55"/>
      <c r="B63" s="60" t="s">
        <v>29</v>
      </c>
      <c r="C63" s="255" t="s">
        <v>136</v>
      </c>
      <c r="D63" s="255"/>
      <c r="E63" s="255"/>
      <c r="F63" s="255"/>
      <c r="G63" s="101"/>
      <c r="H63" s="100"/>
      <c r="J63" s="246"/>
    </row>
    <row r="64" spans="1:10" ht="60" customHeight="1">
      <c r="A64" s="54" t="s">
        <v>137</v>
      </c>
      <c r="B64" s="278" t="s">
        <v>138</v>
      </c>
      <c r="C64" s="278"/>
      <c r="D64" s="278"/>
      <c r="E64" s="278"/>
      <c r="F64" s="278"/>
      <c r="G64" s="276" t="s">
        <v>25</v>
      </c>
      <c r="H64" s="277"/>
      <c r="J64" s="174" t="s">
        <v>139</v>
      </c>
    </row>
    <row r="65" spans="1:10" ht="66.75" customHeight="1">
      <c r="A65" s="55"/>
      <c r="B65" s="257" t="s">
        <v>140</v>
      </c>
      <c r="C65" s="257"/>
      <c r="D65" s="257"/>
      <c r="E65" s="257"/>
      <c r="F65" s="257"/>
      <c r="G65" s="262" t="s">
        <v>25</v>
      </c>
      <c r="H65" s="263"/>
      <c r="J65" s="252" t="s">
        <v>141</v>
      </c>
    </row>
    <row r="66" spans="1:10" ht="87.75" customHeight="1" thickBot="1">
      <c r="A66" s="56"/>
      <c r="B66" s="314" t="s">
        <v>142</v>
      </c>
      <c r="C66" s="314"/>
      <c r="D66" s="314"/>
      <c r="E66" s="314"/>
      <c r="F66" s="314"/>
      <c r="G66" s="310" t="s">
        <v>25</v>
      </c>
      <c r="H66" s="311"/>
      <c r="J66" s="244"/>
    </row>
    <row r="67" spans="1:10" ht="30" customHeight="1" thickBot="1">
      <c r="A67" s="186" t="s">
        <v>143</v>
      </c>
      <c r="B67" s="187"/>
      <c r="C67" s="187"/>
      <c r="D67" s="187"/>
      <c r="E67" s="187"/>
      <c r="F67" s="187"/>
      <c r="G67" s="187"/>
      <c r="H67" s="188"/>
      <c r="J67" s="178" t="s">
        <v>59</v>
      </c>
    </row>
    <row r="68" spans="1:10" ht="60" customHeight="1">
      <c r="A68" s="58" t="s">
        <v>144</v>
      </c>
      <c r="B68" s="278" t="s">
        <v>145</v>
      </c>
      <c r="C68" s="278"/>
      <c r="D68" s="278"/>
      <c r="E68" s="278"/>
      <c r="F68" s="278"/>
      <c r="G68" s="279" t="s">
        <v>25</v>
      </c>
      <c r="H68" s="280"/>
      <c r="J68" s="242" t="s">
        <v>146</v>
      </c>
    </row>
    <row r="69" spans="1:10" ht="25.35" customHeight="1">
      <c r="A69" s="62"/>
      <c r="B69" s="305" t="s">
        <v>147</v>
      </c>
      <c r="C69" s="305"/>
      <c r="D69" s="305"/>
      <c r="E69" s="305"/>
      <c r="F69" s="305"/>
      <c r="G69" s="305"/>
      <c r="H69" s="315"/>
      <c r="J69" s="243"/>
    </row>
    <row r="70" spans="1:10" ht="25.35" customHeight="1">
      <c r="A70" s="62"/>
      <c r="B70" s="60" t="s">
        <v>29</v>
      </c>
      <c r="C70" s="331" t="s">
        <v>148</v>
      </c>
      <c r="D70" s="331"/>
      <c r="E70" s="331"/>
      <c r="F70" s="332"/>
      <c r="G70" s="262" t="s">
        <v>25</v>
      </c>
      <c r="H70" s="263"/>
      <c r="J70" s="243"/>
    </row>
    <row r="71" spans="1:10" ht="39" customHeight="1">
      <c r="A71" s="62"/>
      <c r="B71" s="60" t="s">
        <v>29</v>
      </c>
      <c r="C71" s="272" t="s">
        <v>149</v>
      </c>
      <c r="D71" s="272"/>
      <c r="E71" s="272"/>
      <c r="F71" s="273"/>
      <c r="G71" s="262" t="s">
        <v>25</v>
      </c>
      <c r="H71" s="263"/>
      <c r="J71" s="243"/>
    </row>
    <row r="72" spans="1:10" ht="25.35" customHeight="1">
      <c r="A72" s="62"/>
      <c r="B72" s="60" t="s">
        <v>29</v>
      </c>
      <c r="C72" s="272" t="s">
        <v>150</v>
      </c>
      <c r="D72" s="272"/>
      <c r="E72" s="272"/>
      <c r="F72" s="273"/>
      <c r="G72" s="262" t="s">
        <v>25</v>
      </c>
      <c r="H72" s="263"/>
      <c r="J72" s="243"/>
    </row>
    <row r="73" spans="1:10" ht="25.35" customHeight="1">
      <c r="A73" s="62"/>
      <c r="B73" s="60" t="s">
        <v>29</v>
      </c>
      <c r="C73" s="272" t="s">
        <v>151</v>
      </c>
      <c r="D73" s="272"/>
      <c r="E73" s="272"/>
      <c r="F73" s="273"/>
      <c r="G73" s="262" t="s">
        <v>25</v>
      </c>
      <c r="H73" s="263"/>
      <c r="J73" s="243"/>
    </row>
    <row r="74" spans="1:10" ht="25.35" customHeight="1">
      <c r="A74" s="62"/>
      <c r="B74" s="60" t="s">
        <v>29</v>
      </c>
      <c r="C74" s="272" t="s">
        <v>152</v>
      </c>
      <c r="D74" s="272"/>
      <c r="E74" s="272"/>
      <c r="F74" s="273"/>
      <c r="G74" s="262" t="s">
        <v>25</v>
      </c>
      <c r="H74" s="263"/>
      <c r="J74" s="243"/>
    </row>
    <row r="75" spans="1:10" ht="25.35" customHeight="1">
      <c r="A75" s="62"/>
      <c r="B75" s="60" t="s">
        <v>29</v>
      </c>
      <c r="C75" s="272" t="s">
        <v>153</v>
      </c>
      <c r="D75" s="272"/>
      <c r="E75" s="272"/>
      <c r="F75" s="273"/>
      <c r="G75" s="262" t="s">
        <v>25</v>
      </c>
      <c r="H75" s="263"/>
      <c r="J75" s="243"/>
    </row>
    <row r="76" spans="1:10" ht="40.35" customHeight="1">
      <c r="A76" s="62"/>
      <c r="B76" s="60" t="s">
        <v>29</v>
      </c>
      <c r="C76" s="272" t="s">
        <v>154</v>
      </c>
      <c r="D76" s="272"/>
      <c r="E76" s="272"/>
      <c r="F76" s="273"/>
      <c r="G76" s="262" t="s">
        <v>25</v>
      </c>
      <c r="H76" s="263"/>
      <c r="J76" s="243"/>
    </row>
    <row r="77" spans="1:10" ht="25.35" customHeight="1">
      <c r="A77" s="62"/>
      <c r="B77" s="60" t="s">
        <v>29</v>
      </c>
      <c r="C77" s="272" t="s">
        <v>155</v>
      </c>
      <c r="D77" s="272"/>
      <c r="E77" s="272"/>
      <c r="F77" s="273"/>
      <c r="G77" s="262" t="s">
        <v>25</v>
      </c>
      <c r="H77" s="263"/>
      <c r="J77" s="243"/>
    </row>
    <row r="78" spans="1:10" ht="25.35" customHeight="1">
      <c r="A78" s="55"/>
      <c r="B78" s="305" t="s">
        <v>156</v>
      </c>
      <c r="C78" s="305"/>
      <c r="D78" s="305"/>
      <c r="E78" s="305"/>
      <c r="F78" s="305"/>
      <c r="G78" s="305"/>
      <c r="H78" s="315"/>
      <c r="J78" s="243"/>
    </row>
    <row r="79" spans="1:10" ht="40.35" customHeight="1">
      <c r="A79" s="55"/>
      <c r="B79" s="60" t="s">
        <v>29</v>
      </c>
      <c r="C79" s="194" t="s">
        <v>157</v>
      </c>
      <c r="D79" s="194"/>
      <c r="E79" s="194"/>
      <c r="F79" s="194"/>
      <c r="G79" s="262" t="s">
        <v>25</v>
      </c>
      <c r="H79" s="263"/>
      <c r="J79" s="243"/>
    </row>
    <row r="80" spans="1:10" ht="40.35" customHeight="1">
      <c r="A80" s="55"/>
      <c r="B80" s="60" t="s">
        <v>29</v>
      </c>
      <c r="C80" s="272" t="s">
        <v>158</v>
      </c>
      <c r="D80" s="272"/>
      <c r="E80" s="272"/>
      <c r="F80" s="272"/>
      <c r="G80" s="262" t="s">
        <v>25</v>
      </c>
      <c r="H80" s="263"/>
      <c r="J80" s="243"/>
    </row>
    <row r="81" spans="1:10" ht="25.35" customHeight="1" thickBot="1">
      <c r="A81" s="56"/>
      <c r="B81" s="61" t="s">
        <v>29</v>
      </c>
      <c r="C81" s="338" t="s">
        <v>159</v>
      </c>
      <c r="D81" s="338"/>
      <c r="E81" s="338"/>
      <c r="F81" s="338"/>
      <c r="G81" s="310" t="s">
        <v>25</v>
      </c>
      <c r="H81" s="311"/>
      <c r="J81" s="253"/>
    </row>
    <row r="82" spans="1:10" ht="55.35" customHeight="1">
      <c r="A82" s="113" t="s">
        <v>160</v>
      </c>
      <c r="B82" s="278" t="s">
        <v>161</v>
      </c>
      <c r="C82" s="278"/>
      <c r="D82" s="278"/>
      <c r="E82" s="278"/>
      <c r="F82" s="278"/>
      <c r="G82" s="279" t="s">
        <v>25</v>
      </c>
      <c r="H82" s="280"/>
      <c r="J82" s="176" t="s">
        <v>162</v>
      </c>
    </row>
    <row r="83" spans="1:10" ht="45.75" customHeight="1">
      <c r="A83" s="112"/>
      <c r="B83" s="305" t="s">
        <v>163</v>
      </c>
      <c r="C83" s="305"/>
      <c r="D83" s="305"/>
      <c r="E83" s="305"/>
      <c r="F83" s="339"/>
      <c r="G83" s="262" t="s">
        <v>25</v>
      </c>
      <c r="H83" s="263"/>
      <c r="J83" s="177" t="s">
        <v>164</v>
      </c>
    </row>
    <row r="84" spans="1:10" ht="75.75" customHeight="1" thickBot="1">
      <c r="A84" s="111"/>
      <c r="B84" s="314" t="s">
        <v>165</v>
      </c>
      <c r="C84" s="314"/>
      <c r="D84" s="314"/>
      <c r="E84" s="314"/>
      <c r="F84" s="340"/>
      <c r="G84" s="310" t="s">
        <v>25</v>
      </c>
      <c r="H84" s="311"/>
      <c r="J84" s="175" t="s">
        <v>166</v>
      </c>
    </row>
    <row r="85" spans="1:10" ht="30" customHeight="1" thickBot="1">
      <c r="A85" s="307" t="s">
        <v>167</v>
      </c>
      <c r="B85" s="308"/>
      <c r="C85" s="308"/>
      <c r="D85" s="308"/>
      <c r="E85" s="308"/>
      <c r="F85" s="308"/>
      <c r="G85" s="308"/>
      <c r="H85" s="309"/>
      <c r="J85" s="178" t="s">
        <v>59</v>
      </c>
    </row>
    <row r="86" spans="1:10" ht="55.5" customHeight="1">
      <c r="A86" s="59" t="s">
        <v>168</v>
      </c>
      <c r="B86" s="278" t="s">
        <v>169</v>
      </c>
      <c r="C86" s="278"/>
      <c r="D86" s="278"/>
      <c r="E86" s="278"/>
      <c r="F86" s="278"/>
      <c r="G86" s="300" t="s">
        <v>25</v>
      </c>
      <c r="H86" s="301"/>
      <c r="J86" s="242" t="s">
        <v>170</v>
      </c>
    </row>
    <row r="87" spans="1:10" ht="40.35" customHeight="1">
      <c r="A87" s="55"/>
      <c r="B87" s="305" t="s">
        <v>171</v>
      </c>
      <c r="C87" s="305"/>
      <c r="D87" s="305"/>
      <c r="E87" s="305"/>
      <c r="F87" s="339"/>
      <c r="G87" s="341" t="s">
        <v>25</v>
      </c>
      <c r="H87" s="342"/>
      <c r="J87" s="243"/>
    </row>
    <row r="88" spans="1:10" ht="25.35" customHeight="1">
      <c r="A88" s="55"/>
      <c r="B88" s="305" t="s">
        <v>172</v>
      </c>
      <c r="C88" s="305"/>
      <c r="D88" s="305"/>
      <c r="E88" s="305"/>
      <c r="F88" s="305"/>
      <c r="G88" s="305"/>
      <c r="H88" s="315"/>
      <c r="J88" s="243"/>
    </row>
    <row r="89" spans="1:10" ht="40.35" customHeight="1">
      <c r="A89" s="55"/>
      <c r="B89" s="60" t="s">
        <v>29</v>
      </c>
      <c r="C89" s="255" t="s">
        <v>173</v>
      </c>
      <c r="D89" s="255"/>
      <c r="E89" s="255"/>
      <c r="F89" s="295"/>
      <c r="G89" s="262" t="s">
        <v>25</v>
      </c>
      <c r="H89" s="263"/>
      <c r="J89" s="243"/>
    </row>
    <row r="90" spans="1:10" ht="65.099999999999994" customHeight="1" thickBot="1">
      <c r="A90" s="56"/>
      <c r="B90" s="61" t="s">
        <v>29</v>
      </c>
      <c r="C90" s="338" t="s">
        <v>174</v>
      </c>
      <c r="D90" s="338"/>
      <c r="E90" s="338"/>
      <c r="F90" s="338"/>
      <c r="G90" s="310" t="s">
        <v>25</v>
      </c>
      <c r="H90" s="311"/>
      <c r="J90" s="244"/>
    </row>
    <row r="91" spans="1:10" ht="30" customHeight="1" thickBot="1">
      <c r="A91" s="289" t="s">
        <v>175</v>
      </c>
      <c r="B91" s="290"/>
      <c r="C91" s="290"/>
      <c r="D91" s="290"/>
      <c r="E91" s="290"/>
      <c r="F91" s="290"/>
      <c r="G91" s="290"/>
      <c r="H91" s="291"/>
      <c r="J91" s="178" t="s">
        <v>59</v>
      </c>
    </row>
    <row r="92" spans="1:10" ht="55.35" customHeight="1">
      <c r="A92" s="62" t="s">
        <v>176</v>
      </c>
      <c r="B92" s="255" t="s">
        <v>177</v>
      </c>
      <c r="C92" s="255"/>
      <c r="D92" s="255"/>
      <c r="E92" s="255"/>
      <c r="F92" s="255"/>
      <c r="G92" s="306" t="s">
        <v>25</v>
      </c>
      <c r="H92" s="297"/>
      <c r="J92" s="242" t="s">
        <v>178</v>
      </c>
    </row>
    <row r="93" spans="1:10" ht="30" customHeight="1" thickBot="1">
      <c r="A93" s="55"/>
      <c r="B93" s="305" t="s">
        <v>179</v>
      </c>
      <c r="C93" s="305"/>
      <c r="D93" s="305"/>
      <c r="E93" s="305"/>
      <c r="F93" s="305"/>
      <c r="G93" s="296" t="s">
        <v>25</v>
      </c>
      <c r="H93" s="316"/>
      <c r="J93" s="244"/>
    </row>
    <row r="94" spans="1:10" ht="55.35" customHeight="1">
      <c r="A94" s="59" t="s">
        <v>180</v>
      </c>
      <c r="B94" s="218" t="s">
        <v>181</v>
      </c>
      <c r="C94" s="218"/>
      <c r="D94" s="218"/>
      <c r="E94" s="218"/>
      <c r="F94" s="218"/>
      <c r="G94" s="298" t="s">
        <v>25</v>
      </c>
      <c r="H94" s="299"/>
      <c r="J94" s="242" t="s">
        <v>182</v>
      </c>
    </row>
    <row r="95" spans="1:10" ht="45" customHeight="1" thickBot="1">
      <c r="A95" s="71"/>
      <c r="B95" s="333" t="s">
        <v>183</v>
      </c>
      <c r="C95" s="334"/>
      <c r="D95" s="334"/>
      <c r="E95" s="334"/>
      <c r="F95" s="334"/>
      <c r="G95" s="317" t="s">
        <v>25</v>
      </c>
      <c r="H95" s="318"/>
      <c r="J95" s="244"/>
    </row>
    <row r="96" spans="1:10" ht="30" customHeight="1" thickBot="1">
      <c r="A96" s="335" t="s">
        <v>184</v>
      </c>
      <c r="B96" s="336"/>
      <c r="C96" s="336"/>
      <c r="D96" s="336"/>
      <c r="E96" s="336"/>
      <c r="F96" s="336"/>
      <c r="G96" s="336"/>
      <c r="H96" s="337"/>
      <c r="J96" s="178" t="s">
        <v>59</v>
      </c>
    </row>
    <row r="97" spans="1:10" ht="40.35" customHeight="1">
      <c r="A97" s="58" t="s">
        <v>185</v>
      </c>
      <c r="B97" s="278" t="s">
        <v>186</v>
      </c>
      <c r="C97" s="278"/>
      <c r="D97" s="278"/>
      <c r="E97" s="278"/>
      <c r="F97" s="278"/>
      <c r="G97" s="276" t="s">
        <v>25</v>
      </c>
      <c r="H97" s="277"/>
      <c r="J97" s="242" t="s">
        <v>187</v>
      </c>
    </row>
    <row r="98" spans="1:10" ht="40.35" customHeight="1">
      <c r="A98" s="62"/>
      <c r="B98" s="305" t="s">
        <v>188</v>
      </c>
      <c r="C98" s="305"/>
      <c r="D98" s="305"/>
      <c r="E98" s="305"/>
      <c r="F98" s="305"/>
      <c r="G98" s="131"/>
      <c r="H98" s="132"/>
      <c r="J98" s="243"/>
    </row>
    <row r="99" spans="1:10" ht="85.35" customHeight="1">
      <c r="A99" s="62"/>
      <c r="B99" s="60" t="s">
        <v>29</v>
      </c>
      <c r="C99" s="255" t="s">
        <v>189</v>
      </c>
      <c r="D99" s="255"/>
      <c r="E99" s="255"/>
      <c r="F99" s="295"/>
      <c r="G99" s="262" t="s">
        <v>25</v>
      </c>
      <c r="H99" s="263"/>
      <c r="J99" s="243"/>
    </row>
    <row r="100" spans="1:10" ht="80.099999999999994" customHeight="1">
      <c r="A100" s="62"/>
      <c r="B100" s="60" t="s">
        <v>29</v>
      </c>
      <c r="C100" s="272" t="s">
        <v>190</v>
      </c>
      <c r="D100" s="272"/>
      <c r="E100" s="272"/>
      <c r="F100" s="272"/>
      <c r="G100" s="262" t="s">
        <v>25</v>
      </c>
      <c r="H100" s="263"/>
      <c r="J100" s="243"/>
    </row>
    <row r="101" spans="1:10" ht="80.099999999999994" customHeight="1">
      <c r="A101" s="62"/>
      <c r="B101" s="60" t="s">
        <v>29</v>
      </c>
      <c r="C101" s="272" t="s">
        <v>191</v>
      </c>
      <c r="D101" s="272"/>
      <c r="E101" s="272"/>
      <c r="F101" s="272"/>
      <c r="G101" s="262" t="s">
        <v>25</v>
      </c>
      <c r="H101" s="263"/>
      <c r="J101" s="243"/>
    </row>
    <row r="102" spans="1:10" ht="85.35" customHeight="1">
      <c r="A102" s="62"/>
      <c r="B102" s="60" t="s">
        <v>29</v>
      </c>
      <c r="C102" s="272" t="s">
        <v>192</v>
      </c>
      <c r="D102" s="272"/>
      <c r="E102" s="272"/>
      <c r="F102" s="272"/>
      <c r="G102" s="262" t="s">
        <v>25</v>
      </c>
      <c r="H102" s="263"/>
      <c r="J102" s="243"/>
    </row>
    <row r="103" spans="1:10" ht="80.099999999999994" customHeight="1">
      <c r="A103" s="62"/>
      <c r="B103" s="60" t="s">
        <v>29</v>
      </c>
      <c r="C103" s="272" t="s">
        <v>193</v>
      </c>
      <c r="D103" s="272"/>
      <c r="E103" s="272"/>
      <c r="F103" s="272"/>
      <c r="G103" s="262" t="s">
        <v>25</v>
      </c>
      <c r="H103" s="263"/>
      <c r="J103" s="243"/>
    </row>
    <row r="104" spans="1:10" ht="55.35" customHeight="1">
      <c r="A104" s="62"/>
      <c r="B104" s="60" t="s">
        <v>29</v>
      </c>
      <c r="C104" s="272" t="s">
        <v>194</v>
      </c>
      <c r="D104" s="272"/>
      <c r="E104" s="272"/>
      <c r="F104" s="272"/>
      <c r="G104" s="262" t="s">
        <v>25</v>
      </c>
      <c r="H104" s="263"/>
      <c r="J104" s="243"/>
    </row>
    <row r="105" spans="1:10" ht="80.099999999999994" customHeight="1" thickBot="1">
      <c r="A105" s="62"/>
      <c r="B105" s="60" t="s">
        <v>29</v>
      </c>
      <c r="C105" s="284" t="s">
        <v>195</v>
      </c>
      <c r="D105" s="284"/>
      <c r="E105" s="284"/>
      <c r="F105" s="284"/>
      <c r="G105" s="345" t="s">
        <v>25</v>
      </c>
      <c r="H105" s="346"/>
      <c r="J105" s="244"/>
    </row>
    <row r="106" spans="1:10" ht="60" customHeight="1">
      <c r="A106" s="63" t="s">
        <v>196</v>
      </c>
      <c r="B106" s="278" t="s">
        <v>197</v>
      </c>
      <c r="C106" s="278"/>
      <c r="D106" s="278"/>
      <c r="E106" s="278"/>
      <c r="F106" s="278"/>
      <c r="G106" s="276" t="s">
        <v>25</v>
      </c>
      <c r="H106" s="277"/>
      <c r="J106" s="242" t="s">
        <v>198</v>
      </c>
    </row>
    <row r="107" spans="1:10" ht="40.35" customHeight="1">
      <c r="A107" s="115"/>
      <c r="B107" s="305" t="s">
        <v>199</v>
      </c>
      <c r="C107" s="305"/>
      <c r="D107" s="305"/>
      <c r="E107" s="305"/>
      <c r="F107" s="305"/>
      <c r="G107" s="343"/>
      <c r="H107" s="344"/>
      <c r="J107" s="243"/>
    </row>
    <row r="108" spans="1:10" ht="48" customHeight="1">
      <c r="A108" s="115"/>
      <c r="B108" s="60" t="s">
        <v>29</v>
      </c>
      <c r="C108" s="255" t="s">
        <v>200</v>
      </c>
      <c r="D108" s="255"/>
      <c r="E108" s="255"/>
      <c r="F108" s="255"/>
      <c r="G108" s="262" t="s">
        <v>201</v>
      </c>
      <c r="H108" s="263"/>
      <c r="J108" s="243"/>
    </row>
    <row r="109" spans="1:10" ht="55.35" customHeight="1">
      <c r="A109" s="115"/>
      <c r="B109" s="60" t="s">
        <v>29</v>
      </c>
      <c r="C109" s="272" t="s">
        <v>202</v>
      </c>
      <c r="D109" s="272"/>
      <c r="E109" s="272"/>
      <c r="F109" s="272"/>
      <c r="G109" s="262" t="s">
        <v>201</v>
      </c>
      <c r="H109" s="263"/>
      <c r="J109" s="243"/>
    </row>
    <row r="110" spans="1:10" ht="85.35" customHeight="1" thickBot="1">
      <c r="A110" s="114"/>
      <c r="B110" s="61" t="s">
        <v>29</v>
      </c>
      <c r="C110" s="338" t="s">
        <v>203</v>
      </c>
      <c r="D110" s="338"/>
      <c r="E110" s="338"/>
      <c r="F110" s="338"/>
      <c r="G110" s="310" t="s">
        <v>201</v>
      </c>
      <c r="H110" s="311"/>
      <c r="J110" s="244"/>
    </row>
    <row r="111" spans="1:10" ht="30" customHeight="1" thickBot="1">
      <c r="A111" s="286" t="s">
        <v>204</v>
      </c>
      <c r="B111" s="287"/>
      <c r="C111" s="287"/>
      <c r="D111" s="287"/>
      <c r="E111" s="287"/>
      <c r="F111" s="287"/>
      <c r="G111" s="287"/>
      <c r="H111" s="288"/>
      <c r="J111" s="178" t="s">
        <v>59</v>
      </c>
    </row>
    <row r="112" spans="1:10" ht="45" customHeight="1">
      <c r="A112" s="63" t="s">
        <v>205</v>
      </c>
      <c r="B112" s="278" t="s">
        <v>206</v>
      </c>
      <c r="C112" s="278"/>
      <c r="D112" s="278"/>
      <c r="E112" s="278"/>
      <c r="F112" s="278"/>
      <c r="G112" s="282" t="s">
        <v>25</v>
      </c>
      <c r="H112" s="283"/>
      <c r="J112" s="242" t="s">
        <v>207</v>
      </c>
    </row>
    <row r="113" spans="1:10" ht="20.100000000000001" customHeight="1">
      <c r="A113" s="55"/>
      <c r="B113" s="305" t="s">
        <v>208</v>
      </c>
      <c r="C113" s="305"/>
      <c r="D113" s="305"/>
      <c r="E113" s="305"/>
      <c r="F113" s="305"/>
      <c r="G113" s="305"/>
      <c r="H113" s="315"/>
      <c r="J113" s="243"/>
    </row>
    <row r="114" spans="1:10" ht="40.35" customHeight="1">
      <c r="A114" s="55"/>
      <c r="B114" s="60" t="s">
        <v>29</v>
      </c>
      <c r="C114" s="255" t="s">
        <v>209</v>
      </c>
      <c r="D114" s="255"/>
      <c r="E114" s="255"/>
      <c r="F114" s="295"/>
      <c r="G114" s="262" t="s">
        <v>25</v>
      </c>
      <c r="H114" s="263"/>
      <c r="J114" s="243"/>
    </row>
    <row r="115" spans="1:10" ht="80.099999999999994" customHeight="1">
      <c r="A115" s="55"/>
      <c r="B115" s="60" t="s">
        <v>29</v>
      </c>
      <c r="C115" s="272" t="s">
        <v>210</v>
      </c>
      <c r="D115" s="272"/>
      <c r="E115" s="272"/>
      <c r="F115" s="272"/>
      <c r="G115" s="262" t="s">
        <v>25</v>
      </c>
      <c r="H115" s="263"/>
      <c r="J115" s="243"/>
    </row>
    <row r="116" spans="1:10" ht="80.099999999999994" customHeight="1">
      <c r="A116" s="55"/>
      <c r="B116" s="60" t="s">
        <v>29</v>
      </c>
      <c r="C116" s="272" t="s">
        <v>211</v>
      </c>
      <c r="D116" s="272"/>
      <c r="E116" s="272"/>
      <c r="F116" s="272"/>
      <c r="G116" s="262" t="s">
        <v>25</v>
      </c>
      <c r="H116" s="263"/>
      <c r="J116" s="243"/>
    </row>
    <row r="117" spans="1:10" ht="60" customHeight="1">
      <c r="A117" s="55"/>
      <c r="B117" s="60" t="s">
        <v>29</v>
      </c>
      <c r="C117" s="272" t="s">
        <v>212</v>
      </c>
      <c r="D117" s="272"/>
      <c r="E117" s="272"/>
      <c r="F117" s="272"/>
      <c r="G117" s="262" t="s">
        <v>25</v>
      </c>
      <c r="H117" s="263"/>
      <c r="J117" s="243"/>
    </row>
    <row r="118" spans="1:10" ht="60" customHeight="1">
      <c r="A118" s="55"/>
      <c r="B118" s="60" t="s">
        <v>29</v>
      </c>
      <c r="C118" s="272" t="s">
        <v>213</v>
      </c>
      <c r="D118" s="272"/>
      <c r="E118" s="272"/>
      <c r="F118" s="272"/>
      <c r="G118" s="262" t="s">
        <v>25</v>
      </c>
      <c r="H118" s="263"/>
      <c r="J118" s="243"/>
    </row>
    <row r="119" spans="1:10" ht="60" customHeight="1" thickBot="1">
      <c r="A119" s="56"/>
      <c r="B119" s="61" t="s">
        <v>29</v>
      </c>
      <c r="C119" s="338" t="s">
        <v>214</v>
      </c>
      <c r="D119" s="338"/>
      <c r="E119" s="338"/>
      <c r="F119" s="338"/>
      <c r="G119" s="310" t="s">
        <v>25</v>
      </c>
      <c r="H119" s="311"/>
      <c r="J119" s="244"/>
    </row>
    <row r="120" spans="1:10" ht="45" customHeight="1" thickBot="1">
      <c r="A120" s="115" t="s">
        <v>215</v>
      </c>
      <c r="B120" s="255" t="s">
        <v>216</v>
      </c>
      <c r="C120" s="255"/>
      <c r="D120" s="255"/>
      <c r="E120" s="255"/>
      <c r="F120" s="295"/>
      <c r="G120" s="296" t="s">
        <v>25</v>
      </c>
      <c r="H120" s="297"/>
      <c r="J120" s="170" t="s">
        <v>217</v>
      </c>
    </row>
    <row r="121" spans="1:10" ht="30" customHeight="1" thickBot="1">
      <c r="A121" s="289" t="s">
        <v>218</v>
      </c>
      <c r="B121" s="290"/>
      <c r="C121" s="290"/>
      <c r="D121" s="290"/>
      <c r="E121" s="290"/>
      <c r="F121" s="290"/>
      <c r="G121" s="290"/>
      <c r="H121" s="291"/>
    </row>
    <row r="122" spans="1:10" ht="45" customHeight="1">
      <c r="A122" s="292" t="s">
        <v>219</v>
      </c>
      <c r="B122" s="293"/>
      <c r="C122" s="293"/>
      <c r="D122" s="293"/>
      <c r="E122" s="293"/>
      <c r="F122" s="293"/>
      <c r="G122" s="293"/>
      <c r="H122" s="294"/>
    </row>
    <row r="124" spans="1:10" ht="45" customHeight="1">
      <c r="A124" s="6"/>
      <c r="C124" s="126"/>
      <c r="D124" s="136" t="s">
        <v>220</v>
      </c>
      <c r="E124" s="136" t="s">
        <v>221</v>
      </c>
      <c r="F124" s="136" t="s">
        <v>222</v>
      </c>
      <c r="H124" s="7"/>
    </row>
    <row r="125" spans="1:10" ht="30" customHeight="1">
      <c r="C125" s="8" t="s">
        <v>223</v>
      </c>
      <c r="D125" s="109">
        <f>'Worksheet - Tables'!F5</f>
        <v>12</v>
      </c>
      <c r="E125" s="109">
        <f>'Worksheet - Tables'!G5</f>
        <v>5</v>
      </c>
      <c r="F125" s="109">
        <f>'Worksheet - Tables'!H5</f>
        <v>0</v>
      </c>
    </row>
    <row r="126" spans="1:10" ht="30" customHeight="1">
      <c r="C126" s="3"/>
      <c r="D126" s="3"/>
      <c r="E126" s="3"/>
      <c r="F126" s="3"/>
    </row>
    <row r="127" spans="1:10" ht="45" customHeight="1">
      <c r="A127" s="353" t="s">
        <v>224</v>
      </c>
      <c r="B127" s="354"/>
      <c r="C127" s="354"/>
      <c r="D127" s="355"/>
      <c r="E127" s="347" t="s">
        <v>225</v>
      </c>
      <c r="F127" s="347"/>
      <c r="G127" s="347" t="s">
        <v>226</v>
      </c>
      <c r="H127" s="347"/>
    </row>
    <row r="128" spans="1:10" ht="40.35" customHeight="1">
      <c r="A128" s="348" t="s">
        <v>227</v>
      </c>
      <c r="B128" s="348"/>
      <c r="C128" s="348"/>
      <c r="D128" s="348"/>
      <c r="E128" s="349">
        <f>SUM('Worksheet - Tables'!B5:B12)</f>
        <v>3</v>
      </c>
      <c r="F128" s="349"/>
      <c r="G128" s="350">
        <f>E128/8</f>
        <v>0.375</v>
      </c>
      <c r="H128" s="350"/>
    </row>
    <row r="129" spans="1:8" ht="40.35" customHeight="1">
      <c r="A129" s="348" t="s">
        <v>228</v>
      </c>
      <c r="B129" s="348"/>
      <c r="C129" s="348"/>
      <c r="D129" s="348"/>
      <c r="E129" s="349">
        <f>SUM('Worksheet - Tables'!B13:B14)</f>
        <v>2</v>
      </c>
      <c r="F129" s="349"/>
      <c r="G129" s="350">
        <f>E129/2</f>
        <v>1</v>
      </c>
      <c r="H129" s="350"/>
    </row>
    <row r="130" spans="1:8" ht="40.35" customHeight="1">
      <c r="A130" s="348" t="s">
        <v>229</v>
      </c>
      <c r="B130" s="348"/>
      <c r="C130" s="348"/>
      <c r="D130" s="348"/>
      <c r="E130" s="349">
        <f>SUM('Worksheet - Tables'!B15)</f>
        <v>1</v>
      </c>
      <c r="F130" s="349"/>
      <c r="G130" s="350">
        <f>E130/1</f>
        <v>1</v>
      </c>
      <c r="H130" s="350"/>
    </row>
    <row r="131" spans="1:8" ht="40.35" customHeight="1">
      <c r="A131" s="348" t="s">
        <v>230</v>
      </c>
      <c r="B131" s="348"/>
      <c r="C131" s="348"/>
      <c r="D131" s="348"/>
      <c r="E131" s="349">
        <f>SUM('Worksheet - Tables'!B16:B17)</f>
        <v>2</v>
      </c>
      <c r="F131" s="349"/>
      <c r="G131" s="350">
        <f>E131/2</f>
        <v>1</v>
      </c>
      <c r="H131" s="350"/>
    </row>
    <row r="132" spans="1:8" ht="40.35" customHeight="1">
      <c r="A132" s="348" t="s">
        <v>231</v>
      </c>
      <c r="B132" s="348"/>
      <c r="C132" s="348"/>
      <c r="D132" s="348"/>
      <c r="E132" s="349">
        <f>SUM('Worksheet - Tables'!B18:B19)</f>
        <v>2</v>
      </c>
      <c r="F132" s="349"/>
      <c r="G132" s="350">
        <f>E132/2</f>
        <v>1</v>
      </c>
      <c r="H132" s="350"/>
    </row>
    <row r="133" spans="1:8" ht="40.35" customHeight="1">
      <c r="A133" s="348" t="s">
        <v>232</v>
      </c>
      <c r="B133" s="348"/>
      <c r="C133" s="348"/>
      <c r="D133" s="348"/>
      <c r="E133" s="349">
        <f>SUM('Worksheet - Tables'!B20:B21)</f>
        <v>2</v>
      </c>
      <c r="F133" s="349"/>
      <c r="G133" s="350">
        <f>E133/2</f>
        <v>1</v>
      </c>
      <c r="H133" s="350"/>
    </row>
    <row r="134" spans="1:8" ht="45" customHeight="1">
      <c r="A134" s="347" t="s">
        <v>233</v>
      </c>
      <c r="B134" s="347"/>
      <c r="C134" s="347"/>
      <c r="D134" s="347"/>
      <c r="E134" s="351">
        <f>SUM(E128:F133)</f>
        <v>12</v>
      </c>
      <c r="F134" s="351"/>
      <c r="G134" s="352">
        <f>E134/17</f>
        <v>0.70588235294117652</v>
      </c>
      <c r="H134" s="352"/>
    </row>
    <row r="136" spans="1:8" ht="30" customHeight="1">
      <c r="A136" s="312" t="s">
        <v>234</v>
      </c>
      <c r="B136" s="313"/>
      <c r="C136" s="313"/>
      <c r="D136" s="313"/>
      <c r="E136" s="313"/>
      <c r="F136" s="313"/>
      <c r="G136" s="313"/>
      <c r="H136" s="313"/>
    </row>
  </sheetData>
  <sheetProtection algorithmName="SHA-256" hashValue="hHQD8skMt06iCM3NT5Etum/sWR0yiQGlqOjT0xqUYtk=" saltValue="+2q7TPKgAof9JmnUez+55w==" spinCount="100000" sheet="1" objects="1" scenarios="1" formatRows="0"/>
  <mergeCells count="236">
    <mergeCell ref="G127:H127"/>
    <mergeCell ref="A128:D128"/>
    <mergeCell ref="E128:F128"/>
    <mergeCell ref="G128:H128"/>
    <mergeCell ref="A129:D129"/>
    <mergeCell ref="A134:D134"/>
    <mergeCell ref="E134:F134"/>
    <mergeCell ref="G134:H134"/>
    <mergeCell ref="A131:D131"/>
    <mergeCell ref="A132:D132"/>
    <mergeCell ref="A133:D133"/>
    <mergeCell ref="E129:F129"/>
    <mergeCell ref="G129:H129"/>
    <mergeCell ref="E130:F130"/>
    <mergeCell ref="G130:H130"/>
    <mergeCell ref="E131:F131"/>
    <mergeCell ref="G131:H131"/>
    <mergeCell ref="E132:F132"/>
    <mergeCell ref="G132:H132"/>
    <mergeCell ref="E133:F133"/>
    <mergeCell ref="G133:H133"/>
    <mergeCell ref="A130:D130"/>
    <mergeCell ref="A127:D127"/>
    <mergeCell ref="E127:F127"/>
    <mergeCell ref="C114:F114"/>
    <mergeCell ref="C115:F115"/>
    <mergeCell ref="C116:F116"/>
    <mergeCell ref="C117:F117"/>
    <mergeCell ref="C118:F118"/>
    <mergeCell ref="C119:F119"/>
    <mergeCell ref="C108:F108"/>
    <mergeCell ref="C109:F109"/>
    <mergeCell ref="C110:F110"/>
    <mergeCell ref="G108:H108"/>
    <mergeCell ref="G109:H109"/>
    <mergeCell ref="G110:H110"/>
    <mergeCell ref="G107:H107"/>
    <mergeCell ref="G104:H104"/>
    <mergeCell ref="G105:H105"/>
    <mergeCell ref="B107:F107"/>
    <mergeCell ref="C89:F89"/>
    <mergeCell ref="C90:F90"/>
    <mergeCell ref="C99:F99"/>
    <mergeCell ref="G99:H99"/>
    <mergeCell ref="C77:F77"/>
    <mergeCell ref="C79:F79"/>
    <mergeCell ref="B88:H88"/>
    <mergeCell ref="A91:H91"/>
    <mergeCell ref="B95:F95"/>
    <mergeCell ref="A96:H96"/>
    <mergeCell ref="B98:F98"/>
    <mergeCell ref="C81:F81"/>
    <mergeCell ref="B78:H78"/>
    <mergeCell ref="B83:F83"/>
    <mergeCell ref="B84:F84"/>
    <mergeCell ref="G83:H83"/>
    <mergeCell ref="G84:H84"/>
    <mergeCell ref="B87:F87"/>
    <mergeCell ref="G87:H87"/>
    <mergeCell ref="G79:H79"/>
    <mergeCell ref="G80:H80"/>
    <mergeCell ref="G81:H81"/>
    <mergeCell ref="C80:F80"/>
    <mergeCell ref="B65:F65"/>
    <mergeCell ref="G65:H65"/>
    <mergeCell ref="A67:H67"/>
    <mergeCell ref="B69:H69"/>
    <mergeCell ref="C70:F70"/>
    <mergeCell ref="C71:F71"/>
    <mergeCell ref="C72:F72"/>
    <mergeCell ref="C73:F73"/>
    <mergeCell ref="C74:F74"/>
    <mergeCell ref="B57:F57"/>
    <mergeCell ref="B58:F58"/>
    <mergeCell ref="C59:H59"/>
    <mergeCell ref="C60:H60"/>
    <mergeCell ref="C61:H61"/>
    <mergeCell ref="C62:H62"/>
    <mergeCell ref="G56:H56"/>
    <mergeCell ref="G57:H57"/>
    <mergeCell ref="G58:H58"/>
    <mergeCell ref="C63:F63"/>
    <mergeCell ref="A2:H2"/>
    <mergeCell ref="B5:H5"/>
    <mergeCell ref="B50:F50"/>
    <mergeCell ref="B51:F51"/>
    <mergeCell ref="C53:F53"/>
    <mergeCell ref="C52:H52"/>
    <mergeCell ref="C54:H54"/>
    <mergeCell ref="G50:H50"/>
    <mergeCell ref="G51:H51"/>
    <mergeCell ref="B30:F30"/>
    <mergeCell ref="G30:H30"/>
    <mergeCell ref="B7:F7"/>
    <mergeCell ref="B9:F9"/>
    <mergeCell ref="B26:F26"/>
    <mergeCell ref="G25:H25"/>
    <mergeCell ref="B25:F25"/>
    <mergeCell ref="G7:H7"/>
    <mergeCell ref="C10:F10"/>
    <mergeCell ref="C11:F11"/>
    <mergeCell ref="C12:F12"/>
    <mergeCell ref="C13:F13"/>
    <mergeCell ref="C14:F14"/>
    <mergeCell ref="C16:F16"/>
    <mergeCell ref="G119:H119"/>
    <mergeCell ref="G116:H116"/>
    <mergeCell ref="G117:H117"/>
    <mergeCell ref="G118:H118"/>
    <mergeCell ref="A136:H136"/>
    <mergeCell ref="B66:F66"/>
    <mergeCell ref="G66:H66"/>
    <mergeCell ref="B68:F68"/>
    <mergeCell ref="G68:H68"/>
    <mergeCell ref="B113:H113"/>
    <mergeCell ref="G114:H114"/>
    <mergeCell ref="G90:H90"/>
    <mergeCell ref="G93:H93"/>
    <mergeCell ref="G95:H95"/>
    <mergeCell ref="G70:H70"/>
    <mergeCell ref="G71:H71"/>
    <mergeCell ref="G72:H72"/>
    <mergeCell ref="G73:H73"/>
    <mergeCell ref="G74:H74"/>
    <mergeCell ref="G75:H75"/>
    <mergeCell ref="G76:H76"/>
    <mergeCell ref="G77:H77"/>
    <mergeCell ref="C75:F75"/>
    <mergeCell ref="C76:F76"/>
    <mergeCell ref="A1:H1"/>
    <mergeCell ref="A111:H111"/>
    <mergeCell ref="A121:H121"/>
    <mergeCell ref="A122:H122"/>
    <mergeCell ref="B120:F120"/>
    <mergeCell ref="G120:H120"/>
    <mergeCell ref="B94:F94"/>
    <mergeCell ref="G94:H94"/>
    <mergeCell ref="B86:F86"/>
    <mergeCell ref="G86:H86"/>
    <mergeCell ref="A3:H3"/>
    <mergeCell ref="B27:F27"/>
    <mergeCell ref="G26:H26"/>
    <mergeCell ref="G27:H27"/>
    <mergeCell ref="B6:F6"/>
    <mergeCell ref="G6:H6"/>
    <mergeCell ref="B8:F8"/>
    <mergeCell ref="B64:F64"/>
    <mergeCell ref="B93:F93"/>
    <mergeCell ref="G89:H89"/>
    <mergeCell ref="B92:F92"/>
    <mergeCell ref="G92:H92"/>
    <mergeCell ref="A85:H85"/>
    <mergeCell ref="B106:F106"/>
    <mergeCell ref="G64:H64"/>
    <mergeCell ref="B82:F82"/>
    <mergeCell ref="G82:H82"/>
    <mergeCell ref="B31:F31"/>
    <mergeCell ref="B55:F55"/>
    <mergeCell ref="G55:H55"/>
    <mergeCell ref="B56:F56"/>
    <mergeCell ref="G115:H115"/>
    <mergeCell ref="B97:F97"/>
    <mergeCell ref="B112:F112"/>
    <mergeCell ref="G106:H106"/>
    <mergeCell ref="G97:H97"/>
    <mergeCell ref="G112:H112"/>
    <mergeCell ref="C100:F100"/>
    <mergeCell ref="C101:F101"/>
    <mergeCell ref="C102:F102"/>
    <mergeCell ref="C103:F103"/>
    <mergeCell ref="C104:F104"/>
    <mergeCell ref="C105:F105"/>
    <mergeCell ref="G100:H100"/>
    <mergeCell ref="G101:H101"/>
    <mergeCell ref="G102:H102"/>
    <mergeCell ref="G103:H103"/>
    <mergeCell ref="B49:F49"/>
    <mergeCell ref="B44:F44"/>
    <mergeCell ref="C45:H45"/>
    <mergeCell ref="G10:H10"/>
    <mergeCell ref="G11:H11"/>
    <mergeCell ref="B28:F28"/>
    <mergeCell ref="G28:H28"/>
    <mergeCell ref="B29:F29"/>
    <mergeCell ref="G29:H29"/>
    <mergeCell ref="B37:F37"/>
    <mergeCell ref="B32:H32"/>
    <mergeCell ref="B33:H33"/>
    <mergeCell ref="C35:H35"/>
    <mergeCell ref="C36:H36"/>
    <mergeCell ref="C17:F17"/>
    <mergeCell ref="C18:F18"/>
    <mergeCell ref="C19:F19"/>
    <mergeCell ref="B20:F20"/>
    <mergeCell ref="B21:F21"/>
    <mergeCell ref="B22:F22"/>
    <mergeCell ref="B23:F23"/>
    <mergeCell ref="B24:F24"/>
    <mergeCell ref="G31:H31"/>
    <mergeCell ref="A4:H4"/>
    <mergeCell ref="C46:H46"/>
    <mergeCell ref="C38:H38"/>
    <mergeCell ref="B47:H47"/>
    <mergeCell ref="B48:H48"/>
    <mergeCell ref="G13:H13"/>
    <mergeCell ref="G14:H14"/>
    <mergeCell ref="G12:H12"/>
    <mergeCell ref="G16:H16"/>
    <mergeCell ref="G18:H18"/>
    <mergeCell ref="G21:H21"/>
    <mergeCell ref="G22:H22"/>
    <mergeCell ref="G23:H23"/>
    <mergeCell ref="G24:H24"/>
    <mergeCell ref="G17:H17"/>
    <mergeCell ref="G19:H19"/>
    <mergeCell ref="G20:H20"/>
    <mergeCell ref="B15:H15"/>
    <mergeCell ref="C39:H39"/>
    <mergeCell ref="C34:H34"/>
    <mergeCell ref="B40:H40"/>
    <mergeCell ref="C41:H41"/>
    <mergeCell ref="C42:H42"/>
    <mergeCell ref="C43:H43"/>
    <mergeCell ref="J86:J90"/>
    <mergeCell ref="J92:J93"/>
    <mergeCell ref="J94:J95"/>
    <mergeCell ref="J97:J105"/>
    <mergeCell ref="J106:J110"/>
    <mergeCell ref="J112:J119"/>
    <mergeCell ref="J5:J7"/>
    <mergeCell ref="J8:J24"/>
    <mergeCell ref="J26:J29"/>
    <mergeCell ref="J31:J48"/>
    <mergeCell ref="J49:J63"/>
    <mergeCell ref="J65:J66"/>
    <mergeCell ref="J68:J81"/>
  </mergeCells>
  <conditionalFormatting sqref="B47:H48">
    <cfRule type="expression" dxfId="53" priority="794">
      <formula>OR($G$31="Yes", $G$31="Select one")</formula>
    </cfRule>
  </conditionalFormatting>
  <dataValidations count="1">
    <dataValidation allowBlank="1" showDropDown="1" sqref="G30:H30" xr:uid="{421CC881-315A-488D-99EB-069BD7A9B2F1}"/>
  </dataValidations>
  <hyperlinks>
    <hyperlink ref="J5" r:id="rId1" location="_toc6" xr:uid="{824F6923-AF3E-4A67-A7FC-A8970BD84D31}"/>
    <hyperlink ref="J8" r:id="rId2" location="_toc6" xr:uid="{300D22A4-D713-4DD9-8AA7-43AB5D3F2FF0}"/>
    <hyperlink ref="J25" r:id="rId3" location="_toc6" xr:uid="{5C59674B-8FD4-418F-AC72-FB1CA64F6EBD}"/>
    <hyperlink ref="J26" r:id="rId4" location="_toc6" xr:uid="{D07518B3-09E1-4D28-97B4-310721B75CA1}"/>
    <hyperlink ref="J30" r:id="rId5" location="_toc6" xr:uid="{0584DF6E-9B26-4C09-9857-9F6B235D13E7}"/>
    <hyperlink ref="J31" r:id="rId6" location="_toc8" xr:uid="{9991C231-27CE-4ACC-9934-F4D5C24A23AE}"/>
    <hyperlink ref="J49" r:id="rId7" location="_toc8" xr:uid="{3DF1BA46-EC9D-4D4E-BB4F-7C9AA652407D}"/>
    <hyperlink ref="J64" r:id="rId8" location="_toc6" xr:uid="{504B0068-3914-4F5D-87B9-6673846C1666}"/>
    <hyperlink ref="J65" r:id="rId9" location="_toc6" xr:uid="{35797916-EA6C-42B2-A83E-043A85600CE8}"/>
    <hyperlink ref="J68" r:id="rId10" location="_toc6" display="CA MR 9" xr:uid="{86C0AF72-1EA7-457A-A83B-6E669858C4EE}"/>
    <hyperlink ref="J82" r:id="rId11" location="_toc6" xr:uid="{DDAD7DA7-AF3B-43D9-8494-07E1759EB739}"/>
    <hyperlink ref="J83" r:id="rId12" location="_toc6" display="CA MR 9" xr:uid="{37F9BE04-3755-459A-957D-CE5625A53274}"/>
    <hyperlink ref="J84" r:id="rId13" location="_toc6" display="CA MR 9" xr:uid="{48B3B45D-CAFF-43FD-B50F-12C549C18D90}"/>
    <hyperlink ref="J86" r:id="rId14" location="_toc6" xr:uid="{BBD7B0EB-1A46-44A0-80E4-78F737E4DDD1}"/>
    <hyperlink ref="J92" r:id="rId15" location="_toc6" xr:uid="{DB3E1D9A-06D1-47F3-9F05-00288A70D0E0}"/>
    <hyperlink ref="J94" r:id="rId16" location="_toc6" display="CA MR 13" xr:uid="{4946D6C2-88A1-4695-B5A2-42937E5B3C18}"/>
    <hyperlink ref="J97" r:id="rId17" location="_toc6" xr:uid="{31194303-AAFF-4077-91B5-FD9CAC2F5F4D}"/>
    <hyperlink ref="J106" r:id="rId18" location="_toc6" xr:uid="{9AD410E1-EAA9-42D9-AA42-5F41754F840D}"/>
    <hyperlink ref="J112" r:id="rId19" location="_toc6" xr:uid="{3F3C2CD2-D887-4E57-9131-4D7CC2C837C7}"/>
    <hyperlink ref="J120" r:id="rId20" location="_toc6" xr:uid="{6A969C2E-643E-4335-A1B4-255E129B98F8}"/>
  </hyperlinks>
  <pageMargins left="0.7" right="0.7" top="0.75" bottom="0.75" header="0.3" footer="0.3"/>
  <pageSetup orientation="landscape" r:id="rId21"/>
  <legacyDrawing r:id="rId2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0000000}">
          <x14:formula1>
            <xm:f>'Worksheet - Drop Downs'!$A$9:$A$12</xm:f>
          </x14:formula1>
          <xm:sqref>G86:G87 G112:H112 G25 G26:H29 G31 G68 G82:H84 G6 G7:H7 G55:H58 G50:H51 G64:G66 G99:H105 G92:H95 G97:H97 G106 G120 G114:H119</xm:sqref>
        </x14:dataValidation>
        <x14:dataValidation type="list" allowBlank="1" showInputMessage="1" showErrorMessage="1" xr:uid="{56032F8F-2DBE-4726-A2B3-D42F9F101A91}">
          <x14:formula1>
            <xm:f>'Worksheet - Drop Downs'!$A$29:$A$31</xm:f>
          </x14:formula1>
          <xm:sqref>G13:H14 G79:H81 G89:H90 G11:H11 G24:H24 G70:H77</xm:sqref>
        </x14:dataValidation>
        <x14:dataValidation type="list" allowBlank="1" showInputMessage="1" showErrorMessage="1" xr:uid="{9A9C1A65-8A50-4BAC-B868-A88719F8A446}">
          <x14:formula1>
            <xm:f>'Worksheet - Drop Downs'!$A$202:$A$204</xm:f>
          </x14:formula1>
          <xm:sqref>G10:H10</xm:sqref>
        </x14:dataValidation>
        <x14:dataValidation type="list" allowBlank="1" showInputMessage="1" showErrorMessage="1" xr:uid="{3621BEBF-82B1-4601-AB14-A018287B7A54}">
          <x14:formula1>
            <xm:f>'Worksheet - Drop Downs'!$A$208:$A$211</xm:f>
          </x14:formula1>
          <xm:sqref>G12:H12</xm:sqref>
        </x14:dataValidation>
        <x14:dataValidation type="list" allowBlank="1" showInputMessage="1" showErrorMessage="1" xr:uid="{1E7932E0-2373-4647-AEEB-45305788171C}">
          <x14:formula1>
            <xm:f>'Worksheet - Drop Downs'!$A$215:$A$217</xm:f>
          </x14:formula1>
          <xm:sqref>G21:H23 G16:H16 G18:H18</xm:sqref>
        </x14:dataValidation>
        <x14:dataValidation type="list" allowBlank="1" showInputMessage="1" showErrorMessage="1" xr:uid="{21E740CF-B856-412D-A41F-21C0765A0662}">
          <x14:formula1>
            <xm:f>'Worksheet - Drop Downs'!$A$221:$A$224</xm:f>
          </x14:formula1>
          <xm:sqref>G17:H17 G19:H20</xm:sqref>
        </x14:dataValidation>
        <x14:dataValidation type="list" allowBlank="1" showInputMessage="1" showErrorMessage="1" xr:uid="{4B1EF92A-2900-417E-AF46-7645EE65117A}">
          <x14:formula1>
            <xm:f>'Worksheet - Drop Downs'!$A$84:$A$88</xm:f>
          </x14:formula1>
          <xm:sqref>G108:H110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K139"/>
  <sheetViews>
    <sheetView showGridLines="0" topLeftCell="A89" zoomScaleNormal="100" workbookViewId="0">
      <selection activeCell="B103" sqref="B103:F108"/>
    </sheetView>
  </sheetViews>
  <sheetFormatPr defaultColWidth="9.15625" defaultRowHeight="30" customHeight="1"/>
  <cols>
    <col min="1" max="1" width="8.41796875" style="91" customWidth="1"/>
    <col min="2" max="6" width="22" style="34" customWidth="1"/>
    <col min="7" max="7" width="5" style="35" customWidth="1"/>
    <col min="8" max="8" width="16.578125" style="35" customWidth="1"/>
    <col min="9" max="16384" width="9.15625" style="34"/>
  </cols>
  <sheetData>
    <row r="1" spans="1:11" s="88" customFormat="1" ht="42" customHeight="1" thickBot="1">
      <c r="A1" s="405" t="s">
        <v>235</v>
      </c>
      <c r="B1" s="405"/>
      <c r="C1" s="405"/>
      <c r="D1" s="405"/>
      <c r="E1" s="405"/>
      <c r="F1" s="405"/>
      <c r="G1" s="35"/>
    </row>
    <row r="2" spans="1:11" s="88" customFormat="1" ht="30" customHeight="1" thickBot="1">
      <c r="A2" s="406" t="s">
        <v>236</v>
      </c>
      <c r="B2" s="407"/>
      <c r="C2" s="407"/>
      <c r="D2" s="407"/>
      <c r="E2" s="407"/>
      <c r="F2" s="408"/>
      <c r="G2" s="35"/>
      <c r="H2" s="358" t="s">
        <v>14</v>
      </c>
      <c r="I2" s="359"/>
      <c r="J2" s="359"/>
      <c r="K2" s="360"/>
    </row>
    <row r="3" spans="1:11" ht="40.35" customHeight="1">
      <c r="A3" s="59" t="s">
        <v>237</v>
      </c>
      <c r="B3" s="192" t="s">
        <v>238</v>
      </c>
      <c r="C3" s="192"/>
      <c r="D3" s="192"/>
      <c r="E3" s="240"/>
      <c r="F3" s="140" t="s">
        <v>31</v>
      </c>
      <c r="H3" s="361" t="s">
        <v>239</v>
      </c>
      <c r="I3" s="362"/>
      <c r="J3" s="362"/>
      <c r="K3" s="363"/>
    </row>
    <row r="4" spans="1:11" ht="30" customHeight="1">
      <c r="A4" s="65"/>
      <c r="B4" s="214" t="s">
        <v>240</v>
      </c>
      <c r="C4" s="214"/>
      <c r="D4" s="214"/>
      <c r="E4" s="214"/>
      <c r="F4" s="241"/>
      <c r="H4" s="364"/>
      <c r="I4" s="365"/>
      <c r="J4" s="365"/>
      <c r="K4" s="366"/>
    </row>
    <row r="5" spans="1:11" ht="30" customHeight="1">
      <c r="A5" s="65"/>
      <c r="B5" s="410" t="s">
        <v>241</v>
      </c>
      <c r="C5" s="410"/>
      <c r="D5" s="410"/>
      <c r="E5" s="410"/>
      <c r="F5" s="411"/>
      <c r="H5" s="364"/>
      <c r="I5" s="365"/>
      <c r="J5" s="365"/>
      <c r="K5" s="366"/>
    </row>
    <row r="6" spans="1:11" ht="30" customHeight="1">
      <c r="A6" s="65"/>
      <c r="B6" s="214" t="s">
        <v>242</v>
      </c>
      <c r="C6" s="214"/>
      <c r="D6" s="214"/>
      <c r="E6" s="214"/>
      <c r="F6" s="241"/>
      <c r="H6" s="364"/>
      <c r="I6" s="365"/>
      <c r="J6" s="365"/>
      <c r="K6" s="366"/>
    </row>
    <row r="7" spans="1:11" ht="30" customHeight="1" thickBot="1">
      <c r="A7" s="69"/>
      <c r="B7" s="409">
        <v>40309</v>
      </c>
      <c r="C7" s="410"/>
      <c r="D7" s="410"/>
      <c r="E7" s="410"/>
      <c r="F7" s="411"/>
      <c r="H7" s="367"/>
      <c r="I7" s="368"/>
      <c r="J7" s="368"/>
      <c r="K7" s="369"/>
    </row>
    <row r="8" spans="1:11" ht="55.35" customHeight="1" thickBot="1">
      <c r="A8" s="412" t="s">
        <v>243</v>
      </c>
      <c r="B8" s="413"/>
      <c r="C8" s="413"/>
      <c r="D8" s="413"/>
      <c r="E8" s="413"/>
      <c r="F8" s="414"/>
    </row>
    <row r="9" spans="1:11" ht="30" customHeight="1" thickBot="1">
      <c r="A9" s="415" t="s">
        <v>244</v>
      </c>
      <c r="B9" s="416"/>
      <c r="C9" s="416"/>
      <c r="D9" s="416"/>
      <c r="E9" s="416"/>
      <c r="F9" s="417"/>
      <c r="H9" s="178" t="s">
        <v>59</v>
      </c>
    </row>
    <row r="10" spans="1:11" ht="70.5" customHeight="1">
      <c r="A10" s="124" t="s">
        <v>245</v>
      </c>
      <c r="B10" s="382" t="s">
        <v>246</v>
      </c>
      <c r="C10" s="382"/>
      <c r="D10" s="382"/>
      <c r="E10" s="382"/>
      <c r="F10" s="119" t="s">
        <v>25</v>
      </c>
      <c r="H10" s="170" t="s">
        <v>247</v>
      </c>
    </row>
    <row r="11" spans="1:11" ht="55.35" customHeight="1">
      <c r="A11" s="59" t="s">
        <v>248</v>
      </c>
      <c r="B11" s="192" t="s">
        <v>249</v>
      </c>
      <c r="C11" s="192"/>
      <c r="D11" s="192"/>
      <c r="E11" s="240"/>
      <c r="F11" s="140" t="s">
        <v>25</v>
      </c>
      <c r="H11" s="245" t="s">
        <v>247</v>
      </c>
    </row>
    <row r="12" spans="1:11" ht="70.349999999999994" customHeight="1">
      <c r="A12" s="117"/>
      <c r="B12" s="275" t="s">
        <v>250</v>
      </c>
      <c r="C12" s="275"/>
      <c r="D12" s="275"/>
      <c r="E12" s="333"/>
      <c r="F12" s="141" t="s">
        <v>25</v>
      </c>
      <c r="H12" s="357"/>
    </row>
    <row r="13" spans="1:11" ht="70.349999999999994" customHeight="1">
      <c r="A13" s="59" t="s">
        <v>251</v>
      </c>
      <c r="B13" s="192" t="s">
        <v>252</v>
      </c>
      <c r="C13" s="192"/>
      <c r="D13" s="192"/>
      <c r="E13" s="240"/>
      <c r="F13" s="140" t="s">
        <v>25</v>
      </c>
      <c r="H13" s="245" t="s">
        <v>253</v>
      </c>
    </row>
    <row r="14" spans="1:11" ht="89.25" customHeight="1">
      <c r="A14" s="65"/>
      <c r="B14" s="214" t="s">
        <v>254</v>
      </c>
      <c r="C14" s="214"/>
      <c r="D14" s="214"/>
      <c r="E14" s="215"/>
      <c r="F14" s="67" t="s">
        <v>25</v>
      </c>
      <c r="H14" s="373"/>
    </row>
    <row r="15" spans="1:11" ht="55.35" customHeight="1">
      <c r="A15" s="164"/>
      <c r="B15" s="275" t="s">
        <v>255</v>
      </c>
      <c r="C15" s="275"/>
      <c r="D15" s="275"/>
      <c r="E15" s="333"/>
      <c r="F15" s="141" t="s">
        <v>25</v>
      </c>
      <c r="H15" s="171" t="s">
        <v>247</v>
      </c>
    </row>
    <row r="16" spans="1:11" ht="55.35" customHeight="1">
      <c r="A16" s="165" t="s">
        <v>256</v>
      </c>
      <c r="B16" s="382" t="s">
        <v>257</v>
      </c>
      <c r="C16" s="382"/>
      <c r="D16" s="382"/>
      <c r="E16" s="383"/>
      <c r="F16" s="119" t="s">
        <v>258</v>
      </c>
      <c r="H16" s="170" t="s">
        <v>247</v>
      </c>
    </row>
    <row r="17" spans="1:8" ht="100.35" customHeight="1" thickBot="1">
      <c r="A17" s="124" t="s">
        <v>259</v>
      </c>
      <c r="B17" s="382" t="str">
        <f>'Worksheet - Drop Downs'!P1 &amp; "
Note: The response to this question is auto-populated from CHR 4(a)."</f>
        <v>a) Has there been meaningful collaboration between the DC CE and the IH CE and IH CAB, as well as local Indigenous partners, including those that sit on your CAB, over the reporting period specific to the work of implementing, maintaining and/or improving, as well as the use of the HMIS?
Note: The response to this question is auto-populated from CHR 4(a).</v>
      </c>
      <c r="C17" s="382"/>
      <c r="D17" s="382"/>
      <c r="E17" s="382"/>
      <c r="F17" s="166" t="str">
        <f>'1. Section 1'!H23</f>
        <v>Yes</v>
      </c>
      <c r="H17" s="170" t="s">
        <v>260</v>
      </c>
    </row>
    <row r="18" spans="1:8" ht="30" customHeight="1" thickBot="1">
      <c r="A18" s="186" t="s">
        <v>261</v>
      </c>
      <c r="B18" s="187"/>
      <c r="C18" s="187"/>
      <c r="D18" s="187"/>
      <c r="E18" s="187"/>
      <c r="F18" s="188"/>
      <c r="H18" s="178" t="s">
        <v>59</v>
      </c>
    </row>
    <row r="19" spans="1:8" ht="45" customHeight="1">
      <c r="A19" s="116" t="s">
        <v>262</v>
      </c>
      <c r="B19" s="218" t="s">
        <v>263</v>
      </c>
      <c r="C19" s="218"/>
      <c r="D19" s="218"/>
      <c r="E19" s="218"/>
      <c r="F19" s="140" t="s">
        <v>25</v>
      </c>
      <c r="H19" s="242" t="s">
        <v>264</v>
      </c>
    </row>
    <row r="20" spans="1:8" ht="30" customHeight="1">
      <c r="A20" s="89"/>
      <c r="B20" s="213" t="s">
        <v>265</v>
      </c>
      <c r="C20" s="213"/>
      <c r="D20" s="213"/>
      <c r="E20" s="418"/>
      <c r="F20" s="67" t="s">
        <v>25</v>
      </c>
      <c r="H20" s="243"/>
    </row>
    <row r="21" spans="1:8" ht="30" customHeight="1">
      <c r="A21" s="117"/>
      <c r="B21" s="275" t="s">
        <v>266</v>
      </c>
      <c r="C21" s="275"/>
      <c r="D21" s="275"/>
      <c r="E21" s="333"/>
      <c r="F21" s="141" t="s">
        <v>25</v>
      </c>
      <c r="H21" s="244"/>
    </row>
    <row r="22" spans="1:8" ht="173.25" customHeight="1">
      <c r="A22" s="118" t="s">
        <v>267</v>
      </c>
      <c r="B22" s="382" t="s">
        <v>268</v>
      </c>
      <c r="C22" s="382"/>
      <c r="D22" s="382"/>
      <c r="E22" s="382"/>
      <c r="F22" s="119" t="s">
        <v>25</v>
      </c>
      <c r="H22" s="170" t="s">
        <v>269</v>
      </c>
    </row>
    <row r="23" spans="1:8" ht="120.75" customHeight="1">
      <c r="A23" s="120" t="s">
        <v>270</v>
      </c>
      <c r="B23" s="382" t="s">
        <v>271</v>
      </c>
      <c r="C23" s="382"/>
      <c r="D23" s="382"/>
      <c r="E23" s="382"/>
      <c r="F23" s="119" t="s">
        <v>25</v>
      </c>
      <c r="H23" s="170" t="s">
        <v>272</v>
      </c>
    </row>
    <row r="24" spans="1:8" ht="30" customHeight="1" thickBot="1">
      <c r="A24" s="186" t="s">
        <v>273</v>
      </c>
      <c r="B24" s="187"/>
      <c r="C24" s="187"/>
      <c r="D24" s="187"/>
      <c r="E24" s="187"/>
      <c r="F24" s="188"/>
      <c r="H24" s="178" t="s">
        <v>59</v>
      </c>
    </row>
    <row r="25" spans="1:8" ht="40.35" customHeight="1">
      <c r="A25" s="118" t="s">
        <v>274</v>
      </c>
      <c r="B25" s="382" t="s">
        <v>275</v>
      </c>
      <c r="C25" s="382"/>
      <c r="D25" s="382"/>
      <c r="E25" s="382"/>
      <c r="F25" s="119" t="s">
        <v>25</v>
      </c>
      <c r="H25" s="170" t="s">
        <v>264</v>
      </c>
    </row>
    <row r="26" spans="1:8" ht="40.35" customHeight="1">
      <c r="A26" s="59" t="s">
        <v>276</v>
      </c>
      <c r="B26" s="218" t="s">
        <v>277</v>
      </c>
      <c r="C26" s="218"/>
      <c r="D26" s="218"/>
      <c r="E26" s="218"/>
      <c r="F26" s="122"/>
      <c r="H26" s="245" t="s">
        <v>278</v>
      </c>
    </row>
    <row r="27" spans="1:8" ht="25.35" customHeight="1">
      <c r="A27" s="65"/>
      <c r="B27" s="46" t="s">
        <v>29</v>
      </c>
      <c r="C27" s="194" t="s">
        <v>279</v>
      </c>
      <c r="D27" s="194"/>
      <c r="E27" s="194"/>
      <c r="F27" s="67" t="s">
        <v>25</v>
      </c>
      <c r="H27" s="246"/>
    </row>
    <row r="28" spans="1:8" ht="25.35" customHeight="1">
      <c r="A28" s="65"/>
      <c r="B28" s="46" t="s">
        <v>29</v>
      </c>
      <c r="C28" s="272" t="s">
        <v>280</v>
      </c>
      <c r="D28" s="272"/>
      <c r="E28" s="272"/>
      <c r="F28" s="67" t="s">
        <v>25</v>
      </c>
      <c r="H28" s="246"/>
    </row>
    <row r="29" spans="1:8" ht="25.35" customHeight="1">
      <c r="A29" s="65"/>
      <c r="B29" s="46" t="s">
        <v>29</v>
      </c>
      <c r="C29" s="272" t="s">
        <v>281</v>
      </c>
      <c r="D29" s="272"/>
      <c r="E29" s="272"/>
      <c r="F29" s="67" t="s">
        <v>25</v>
      </c>
      <c r="H29" s="246"/>
    </row>
    <row r="30" spans="1:8" ht="25.35" customHeight="1">
      <c r="A30" s="65"/>
      <c r="B30" s="46" t="s">
        <v>29</v>
      </c>
      <c r="C30" s="272" t="s">
        <v>282</v>
      </c>
      <c r="D30" s="272"/>
      <c r="E30" s="272"/>
      <c r="F30" s="67" t="s">
        <v>25</v>
      </c>
      <c r="H30" s="246"/>
    </row>
    <row r="31" spans="1:8" ht="25.35" customHeight="1">
      <c r="A31" s="71"/>
      <c r="B31" s="123" t="s">
        <v>29</v>
      </c>
      <c r="C31" s="390" t="s">
        <v>283</v>
      </c>
      <c r="D31" s="390"/>
      <c r="E31" s="390"/>
      <c r="F31" s="141" t="s">
        <v>25</v>
      </c>
      <c r="H31" s="247"/>
    </row>
    <row r="32" spans="1:8" ht="30" customHeight="1" thickBot="1">
      <c r="A32" s="186" t="s">
        <v>284</v>
      </c>
      <c r="B32" s="187"/>
      <c r="C32" s="187"/>
      <c r="D32" s="187"/>
      <c r="E32" s="187"/>
      <c r="F32" s="188"/>
      <c r="H32" s="178" t="s">
        <v>59</v>
      </c>
    </row>
    <row r="33" spans="1:8" ht="25.35" customHeight="1">
      <c r="A33" s="59" t="s">
        <v>285</v>
      </c>
      <c r="B33" s="218" t="s">
        <v>286</v>
      </c>
      <c r="C33" s="218"/>
      <c r="D33" s="218"/>
      <c r="E33" s="218"/>
      <c r="F33" s="391"/>
      <c r="H33" s="242" t="s">
        <v>287</v>
      </c>
    </row>
    <row r="34" spans="1:8" ht="30" customHeight="1">
      <c r="A34" s="65"/>
      <c r="B34" s="46" t="s">
        <v>29</v>
      </c>
      <c r="C34" s="194" t="s">
        <v>288</v>
      </c>
      <c r="D34" s="194"/>
      <c r="E34" s="194"/>
      <c r="F34" s="67" t="s">
        <v>25</v>
      </c>
      <c r="H34" s="374"/>
    </row>
    <row r="35" spans="1:8" ht="30" customHeight="1">
      <c r="A35" s="65"/>
      <c r="B35" s="46" t="s">
        <v>29</v>
      </c>
      <c r="C35" s="272" t="s">
        <v>289</v>
      </c>
      <c r="D35" s="272"/>
      <c r="E35" s="272"/>
      <c r="F35" s="67" t="s">
        <v>25</v>
      </c>
      <c r="H35" s="374"/>
    </row>
    <row r="36" spans="1:8" ht="55.35" customHeight="1">
      <c r="A36" s="65"/>
      <c r="B36" s="46" t="s">
        <v>29</v>
      </c>
      <c r="C36" s="284" t="s">
        <v>290</v>
      </c>
      <c r="D36" s="284"/>
      <c r="E36" s="284"/>
      <c r="F36" s="138" t="s">
        <v>25</v>
      </c>
      <c r="H36" s="375"/>
    </row>
    <row r="37" spans="1:8" ht="30" customHeight="1">
      <c r="A37" s="59" t="s">
        <v>291</v>
      </c>
      <c r="B37" s="218" t="s">
        <v>292</v>
      </c>
      <c r="C37" s="218"/>
      <c r="D37" s="218"/>
      <c r="E37" s="218"/>
      <c r="F37" s="391"/>
      <c r="H37" s="376" t="s">
        <v>293</v>
      </c>
    </row>
    <row r="38" spans="1:8" ht="30" customHeight="1">
      <c r="A38" s="65"/>
      <c r="B38" s="46" t="s">
        <v>29</v>
      </c>
      <c r="C38" s="194" t="s">
        <v>288</v>
      </c>
      <c r="D38" s="194"/>
      <c r="E38" s="194"/>
      <c r="F38" s="67" t="s">
        <v>44</v>
      </c>
      <c r="H38" s="377"/>
    </row>
    <row r="39" spans="1:8" ht="30" customHeight="1">
      <c r="A39" s="65"/>
      <c r="B39" s="46" t="s">
        <v>29</v>
      </c>
      <c r="C39" s="272" t="s">
        <v>289</v>
      </c>
      <c r="D39" s="272"/>
      <c r="E39" s="272"/>
      <c r="F39" s="67" t="s">
        <v>44</v>
      </c>
      <c r="H39" s="377"/>
    </row>
    <row r="40" spans="1:8" ht="55.35" customHeight="1" thickBot="1">
      <c r="A40" s="71"/>
      <c r="B40" s="123" t="s">
        <v>29</v>
      </c>
      <c r="C40" s="338" t="s">
        <v>290</v>
      </c>
      <c r="D40" s="338"/>
      <c r="E40" s="338"/>
      <c r="F40" s="141" t="s">
        <v>44</v>
      </c>
      <c r="H40" s="378"/>
    </row>
    <row r="41" spans="1:8" ht="55.35" customHeight="1">
      <c r="A41" s="124" t="s">
        <v>294</v>
      </c>
      <c r="B41" s="382" t="s">
        <v>295</v>
      </c>
      <c r="C41" s="382"/>
      <c r="D41" s="382"/>
      <c r="E41" s="383"/>
      <c r="F41" s="119" t="s">
        <v>25</v>
      </c>
      <c r="H41" s="170" t="s">
        <v>296</v>
      </c>
    </row>
    <row r="42" spans="1:8" ht="30" customHeight="1" thickBot="1">
      <c r="A42" s="186" t="s">
        <v>297</v>
      </c>
      <c r="B42" s="187"/>
      <c r="C42" s="187"/>
      <c r="D42" s="187"/>
      <c r="E42" s="187"/>
      <c r="F42" s="188"/>
      <c r="H42" s="178" t="s">
        <v>59</v>
      </c>
    </row>
    <row r="43" spans="1:8" ht="60" customHeight="1">
      <c r="A43" s="59" t="s">
        <v>298</v>
      </c>
      <c r="B43" s="218" t="s">
        <v>299</v>
      </c>
      <c r="C43" s="218"/>
      <c r="D43" s="218"/>
      <c r="E43" s="219"/>
      <c r="F43" s="121" t="s">
        <v>25</v>
      </c>
      <c r="H43" s="170" t="s">
        <v>264</v>
      </c>
    </row>
    <row r="44" spans="1:8" ht="30" customHeight="1">
      <c r="A44" s="59" t="s">
        <v>300</v>
      </c>
      <c r="B44" s="218" t="s">
        <v>301</v>
      </c>
      <c r="C44" s="218"/>
      <c r="D44" s="218"/>
      <c r="E44" s="218"/>
      <c r="F44" s="391"/>
      <c r="H44" s="245" t="s">
        <v>278</v>
      </c>
    </row>
    <row r="45" spans="1:8" ht="25.35" customHeight="1">
      <c r="A45" s="65"/>
      <c r="B45" s="46" t="s">
        <v>29</v>
      </c>
      <c r="C45" s="194" t="s">
        <v>302</v>
      </c>
      <c r="D45" s="194"/>
      <c r="E45" s="194"/>
      <c r="F45" s="67" t="s">
        <v>25</v>
      </c>
      <c r="H45" s="246"/>
    </row>
    <row r="46" spans="1:8" ht="55.35" customHeight="1">
      <c r="A46" s="65"/>
      <c r="B46" s="46" t="s">
        <v>29</v>
      </c>
      <c r="C46" s="272" t="s">
        <v>303</v>
      </c>
      <c r="D46" s="272"/>
      <c r="E46" s="272"/>
      <c r="F46" s="67" t="s">
        <v>25</v>
      </c>
      <c r="H46" s="246"/>
    </row>
    <row r="47" spans="1:8" ht="25.35" customHeight="1">
      <c r="A47" s="71"/>
      <c r="B47" s="123" t="s">
        <v>29</v>
      </c>
      <c r="C47" s="338" t="s">
        <v>304</v>
      </c>
      <c r="D47" s="338"/>
      <c r="E47" s="338"/>
      <c r="F47" s="141" t="s">
        <v>25</v>
      </c>
      <c r="H47" s="247"/>
    </row>
    <row r="48" spans="1:8" ht="30" customHeight="1" thickBot="1">
      <c r="A48" s="186" t="s">
        <v>305</v>
      </c>
      <c r="B48" s="187"/>
      <c r="C48" s="187"/>
      <c r="D48" s="187"/>
      <c r="E48" s="187"/>
      <c r="F48" s="188"/>
      <c r="H48" s="178" t="s">
        <v>59</v>
      </c>
    </row>
    <row r="49" spans="1:8" ht="40.35" customHeight="1">
      <c r="A49" s="124" t="s">
        <v>306</v>
      </c>
      <c r="B49" s="382" t="s">
        <v>307</v>
      </c>
      <c r="C49" s="382"/>
      <c r="D49" s="382"/>
      <c r="E49" s="382"/>
      <c r="F49" s="119" t="s">
        <v>25</v>
      </c>
      <c r="H49" s="170" t="s">
        <v>308</v>
      </c>
    </row>
    <row r="50" spans="1:8" ht="40.35" customHeight="1">
      <c r="A50" s="124" t="s">
        <v>309</v>
      </c>
      <c r="B50" s="382" t="s">
        <v>310</v>
      </c>
      <c r="C50" s="382"/>
      <c r="D50" s="382"/>
      <c r="E50" s="383"/>
      <c r="F50" s="119" t="s">
        <v>25</v>
      </c>
      <c r="H50" s="170" t="s">
        <v>308</v>
      </c>
    </row>
    <row r="51" spans="1:8" ht="40.35" customHeight="1">
      <c r="A51" s="59" t="s">
        <v>311</v>
      </c>
      <c r="B51" s="218" t="s">
        <v>312</v>
      </c>
      <c r="C51" s="218"/>
      <c r="D51" s="218"/>
      <c r="E51" s="219"/>
      <c r="F51" s="121" t="s">
        <v>25</v>
      </c>
      <c r="H51" s="170" t="s">
        <v>308</v>
      </c>
    </row>
    <row r="52" spans="1:8" ht="40.35" customHeight="1">
      <c r="A52" s="59" t="s">
        <v>313</v>
      </c>
      <c r="B52" s="218" t="s">
        <v>314</v>
      </c>
      <c r="C52" s="218"/>
      <c r="D52" s="218"/>
      <c r="E52" s="218"/>
      <c r="F52" s="391"/>
      <c r="H52" s="370" t="s">
        <v>293</v>
      </c>
    </row>
    <row r="53" spans="1:8" ht="30" customHeight="1">
      <c r="A53" s="65"/>
      <c r="B53" s="213" t="s">
        <v>315</v>
      </c>
      <c r="C53" s="213"/>
      <c r="D53" s="213"/>
      <c r="E53" s="213"/>
      <c r="F53" s="130"/>
      <c r="H53" s="371"/>
    </row>
    <row r="54" spans="1:8" ht="30" customHeight="1">
      <c r="A54" s="65"/>
      <c r="B54" s="46" t="s">
        <v>29</v>
      </c>
      <c r="C54" s="255" t="s">
        <v>316</v>
      </c>
      <c r="D54" s="255"/>
      <c r="E54" s="255"/>
      <c r="F54" s="67" t="s">
        <v>25</v>
      </c>
      <c r="H54" s="371"/>
    </row>
    <row r="55" spans="1:8" ht="30" customHeight="1">
      <c r="A55" s="65"/>
      <c r="B55" s="46" t="s">
        <v>29</v>
      </c>
      <c r="C55" s="272" t="s">
        <v>317</v>
      </c>
      <c r="D55" s="272"/>
      <c r="E55" s="272"/>
      <c r="F55" s="67" t="s">
        <v>25</v>
      </c>
      <c r="H55" s="371"/>
    </row>
    <row r="56" spans="1:8" ht="55.35" customHeight="1">
      <c r="A56" s="65"/>
      <c r="B56" s="46" t="s">
        <v>29</v>
      </c>
      <c r="C56" s="194" t="s">
        <v>318</v>
      </c>
      <c r="D56" s="194"/>
      <c r="E56" s="194"/>
      <c r="F56" s="67" t="s">
        <v>319</v>
      </c>
      <c r="H56" s="371"/>
    </row>
    <row r="57" spans="1:8" ht="30" customHeight="1">
      <c r="A57" s="65"/>
      <c r="B57" s="213" t="s">
        <v>320</v>
      </c>
      <c r="C57" s="213"/>
      <c r="D57" s="213"/>
      <c r="E57" s="213"/>
      <c r="F57" s="125"/>
      <c r="H57" s="371"/>
    </row>
    <row r="58" spans="1:8" ht="30" customHeight="1">
      <c r="A58" s="65"/>
      <c r="B58" s="46" t="s">
        <v>29</v>
      </c>
      <c r="C58" s="392" t="s">
        <v>321</v>
      </c>
      <c r="D58" s="392"/>
      <c r="E58" s="393"/>
      <c r="F58" s="67" t="s">
        <v>25</v>
      </c>
      <c r="H58" s="371"/>
    </row>
    <row r="59" spans="1:8" ht="30" customHeight="1">
      <c r="A59" s="65"/>
      <c r="B59" s="46" t="s">
        <v>29</v>
      </c>
      <c r="C59" s="272" t="s">
        <v>322</v>
      </c>
      <c r="D59" s="272"/>
      <c r="E59" s="272"/>
      <c r="F59" s="67" t="s">
        <v>25</v>
      </c>
      <c r="H59" s="371"/>
    </row>
    <row r="60" spans="1:8" ht="30" customHeight="1">
      <c r="A60" s="65"/>
      <c r="B60" s="46" t="s">
        <v>29</v>
      </c>
      <c r="C60" s="272" t="s">
        <v>323</v>
      </c>
      <c r="D60" s="272"/>
      <c r="E60" s="272"/>
      <c r="F60" s="67" t="s">
        <v>87</v>
      </c>
      <c r="H60" s="371"/>
    </row>
    <row r="61" spans="1:8" ht="30" customHeight="1">
      <c r="A61" s="65"/>
      <c r="B61" s="46" t="s">
        <v>29</v>
      </c>
      <c r="C61" s="194" t="s">
        <v>324</v>
      </c>
      <c r="D61" s="194"/>
      <c r="E61" s="194"/>
      <c r="F61" s="67" t="s">
        <v>87</v>
      </c>
      <c r="H61" s="371"/>
    </row>
    <row r="62" spans="1:8" ht="36.75" customHeight="1">
      <c r="A62" s="65"/>
      <c r="B62" s="213" t="s">
        <v>325</v>
      </c>
      <c r="C62" s="213"/>
      <c r="D62" s="213"/>
      <c r="E62" s="213"/>
      <c r="F62" s="125"/>
      <c r="H62" s="371"/>
    </row>
    <row r="63" spans="1:8" ht="30" customHeight="1">
      <c r="A63" s="65"/>
      <c r="B63" s="46" t="s">
        <v>29</v>
      </c>
      <c r="C63" s="194" t="s">
        <v>326</v>
      </c>
      <c r="D63" s="194"/>
      <c r="E63" s="194"/>
      <c r="F63" s="67" t="s">
        <v>25</v>
      </c>
      <c r="H63" s="371"/>
    </row>
    <row r="64" spans="1:8" ht="55.35" customHeight="1">
      <c r="A64" s="65"/>
      <c r="B64" s="46" t="s">
        <v>29</v>
      </c>
      <c r="C64" s="272" t="s">
        <v>327</v>
      </c>
      <c r="D64" s="272"/>
      <c r="E64" s="272"/>
      <c r="F64" s="67" t="s">
        <v>328</v>
      </c>
      <c r="H64" s="371"/>
    </row>
    <row r="65" spans="1:8" ht="30" customHeight="1">
      <c r="A65" s="65"/>
      <c r="B65" s="46" t="s">
        <v>29</v>
      </c>
      <c r="C65" s="272" t="s">
        <v>329</v>
      </c>
      <c r="D65" s="272"/>
      <c r="E65" s="272"/>
      <c r="F65" s="67" t="s">
        <v>25</v>
      </c>
      <c r="H65" s="371"/>
    </row>
    <row r="66" spans="1:8" ht="30" customHeight="1">
      <c r="A66" s="65"/>
      <c r="B66" s="46" t="s">
        <v>29</v>
      </c>
      <c r="C66" s="272" t="s">
        <v>330</v>
      </c>
      <c r="D66" s="272"/>
      <c r="E66" s="272"/>
      <c r="F66" s="67" t="s">
        <v>25</v>
      </c>
      <c r="H66" s="371"/>
    </row>
    <row r="67" spans="1:8" ht="40.35" customHeight="1">
      <c r="A67" s="65"/>
      <c r="B67" s="46" t="s">
        <v>29</v>
      </c>
      <c r="C67" s="194" t="s">
        <v>331</v>
      </c>
      <c r="D67" s="194"/>
      <c r="E67" s="194"/>
      <c r="F67" s="138" t="s">
        <v>25</v>
      </c>
      <c r="H67" s="372"/>
    </row>
    <row r="68" spans="1:8" ht="34.5" customHeight="1">
      <c r="A68" s="59" t="s">
        <v>332</v>
      </c>
      <c r="B68" s="218" t="s">
        <v>333</v>
      </c>
      <c r="C68" s="218"/>
      <c r="D68" s="218"/>
      <c r="E68" s="218"/>
      <c r="F68" s="431" t="s">
        <v>25</v>
      </c>
      <c r="H68" s="242" t="s">
        <v>308</v>
      </c>
    </row>
    <row r="69" spans="1:8" ht="87" customHeight="1" thickBot="1">
      <c r="A69" s="71"/>
      <c r="B69" s="390"/>
      <c r="C69" s="390"/>
      <c r="D69" s="390"/>
      <c r="E69" s="390"/>
      <c r="F69" s="432"/>
      <c r="H69" s="244"/>
    </row>
    <row r="70" spans="1:8" ht="30" customHeight="1" thickBot="1">
      <c r="A70" s="396" t="s">
        <v>334</v>
      </c>
      <c r="B70" s="397"/>
      <c r="C70" s="397"/>
      <c r="D70" s="397"/>
      <c r="E70" s="397"/>
      <c r="F70" s="398"/>
      <c r="H70" s="178" t="s">
        <v>59</v>
      </c>
    </row>
    <row r="71" spans="1:8" ht="45" customHeight="1">
      <c r="A71" s="64" t="s">
        <v>335</v>
      </c>
      <c r="B71" s="213" t="s">
        <v>336</v>
      </c>
      <c r="C71" s="213"/>
      <c r="D71" s="213"/>
      <c r="E71" s="213"/>
      <c r="F71" s="402"/>
      <c r="H71" s="245" t="s">
        <v>278</v>
      </c>
    </row>
    <row r="72" spans="1:8" ht="40.35" customHeight="1">
      <c r="A72" s="65"/>
      <c r="B72" s="213" t="s">
        <v>337</v>
      </c>
      <c r="C72" s="213"/>
      <c r="D72" s="213"/>
      <c r="E72" s="213"/>
      <c r="F72" s="402"/>
      <c r="H72" s="356"/>
    </row>
    <row r="73" spans="1:8" ht="25.35" customHeight="1">
      <c r="A73" s="65"/>
      <c r="B73" s="46" t="s">
        <v>29</v>
      </c>
      <c r="C73" s="392" t="s">
        <v>279</v>
      </c>
      <c r="D73" s="392"/>
      <c r="E73" s="393"/>
      <c r="F73" s="67" t="s">
        <v>25</v>
      </c>
      <c r="H73" s="356"/>
    </row>
    <row r="74" spans="1:8" ht="25.35" customHeight="1">
      <c r="A74" s="65"/>
      <c r="B74" s="46" t="s">
        <v>29</v>
      </c>
      <c r="C74" s="394" t="s">
        <v>280</v>
      </c>
      <c r="D74" s="394"/>
      <c r="E74" s="395"/>
      <c r="F74" s="67" t="s">
        <v>25</v>
      </c>
      <c r="H74" s="356"/>
    </row>
    <row r="75" spans="1:8" ht="25.35" customHeight="1">
      <c r="A75" s="65"/>
      <c r="B75" s="46" t="s">
        <v>29</v>
      </c>
      <c r="C75" s="394" t="s">
        <v>281</v>
      </c>
      <c r="D75" s="394"/>
      <c r="E75" s="395"/>
      <c r="F75" s="67" t="s">
        <v>25</v>
      </c>
      <c r="H75" s="356"/>
    </row>
    <row r="76" spans="1:8" ht="25.35" customHeight="1">
      <c r="A76" s="65"/>
      <c r="B76" s="46" t="s">
        <v>29</v>
      </c>
      <c r="C76" s="394" t="s">
        <v>282</v>
      </c>
      <c r="D76" s="394"/>
      <c r="E76" s="395"/>
      <c r="F76" s="67" t="s">
        <v>25</v>
      </c>
      <c r="H76" s="356"/>
    </row>
    <row r="77" spans="1:8" ht="25.35" customHeight="1">
      <c r="A77" s="65"/>
      <c r="B77" s="46" t="s">
        <v>29</v>
      </c>
      <c r="C77" s="403" t="s">
        <v>283</v>
      </c>
      <c r="D77" s="403"/>
      <c r="E77" s="404"/>
      <c r="F77" s="67" t="s">
        <v>25</v>
      </c>
      <c r="H77" s="356"/>
    </row>
    <row r="78" spans="1:8" ht="40.35" customHeight="1">
      <c r="A78" s="65"/>
      <c r="B78" s="213" t="s">
        <v>338</v>
      </c>
      <c r="C78" s="213"/>
      <c r="D78" s="213"/>
      <c r="E78" s="213"/>
      <c r="F78" s="402"/>
      <c r="H78" s="356"/>
    </row>
    <row r="79" spans="1:8" ht="25.35" customHeight="1">
      <c r="A79" s="65"/>
      <c r="B79" s="46" t="s">
        <v>29</v>
      </c>
      <c r="C79" s="392" t="s">
        <v>279</v>
      </c>
      <c r="D79" s="392"/>
      <c r="E79" s="393"/>
      <c r="F79" s="67" t="s">
        <v>25</v>
      </c>
      <c r="H79" s="356"/>
    </row>
    <row r="80" spans="1:8" ht="25.35" customHeight="1">
      <c r="A80" s="65"/>
      <c r="B80" s="46" t="s">
        <v>29</v>
      </c>
      <c r="C80" s="394" t="s">
        <v>280</v>
      </c>
      <c r="D80" s="394"/>
      <c r="E80" s="395"/>
      <c r="F80" s="67" t="s">
        <v>25</v>
      </c>
      <c r="H80" s="356"/>
    </row>
    <row r="81" spans="1:8" ht="25.35" customHeight="1">
      <c r="A81" s="65"/>
      <c r="B81" s="46" t="s">
        <v>29</v>
      </c>
      <c r="C81" s="394" t="s">
        <v>281</v>
      </c>
      <c r="D81" s="394"/>
      <c r="E81" s="395"/>
      <c r="F81" s="67" t="s">
        <v>25</v>
      </c>
      <c r="H81" s="356"/>
    </row>
    <row r="82" spans="1:8" ht="25.35" customHeight="1">
      <c r="A82" s="65"/>
      <c r="B82" s="46" t="s">
        <v>29</v>
      </c>
      <c r="C82" s="394" t="s">
        <v>282</v>
      </c>
      <c r="D82" s="394"/>
      <c r="E82" s="395"/>
      <c r="F82" s="67" t="s">
        <v>25</v>
      </c>
      <c r="H82" s="356"/>
    </row>
    <row r="83" spans="1:8" ht="25.35" customHeight="1">
      <c r="A83" s="71"/>
      <c r="B83" s="123" t="s">
        <v>29</v>
      </c>
      <c r="C83" s="427" t="s">
        <v>283</v>
      </c>
      <c r="D83" s="427"/>
      <c r="E83" s="428"/>
      <c r="F83" s="141" t="s">
        <v>25</v>
      </c>
      <c r="H83" s="357"/>
    </row>
    <row r="84" spans="1:8" ht="30" customHeight="1">
      <c r="A84" s="59" t="s">
        <v>339</v>
      </c>
      <c r="B84" s="218" t="s">
        <v>340</v>
      </c>
      <c r="C84" s="218"/>
      <c r="D84" s="218"/>
      <c r="E84" s="219"/>
      <c r="F84" s="121" t="s">
        <v>25</v>
      </c>
      <c r="H84" s="245" t="s">
        <v>296</v>
      </c>
    </row>
    <row r="85" spans="1:8" ht="90" customHeight="1">
      <c r="A85" s="65"/>
      <c r="B85" s="214" t="s">
        <v>341</v>
      </c>
      <c r="C85" s="214"/>
      <c r="D85" s="214"/>
      <c r="E85" s="214"/>
      <c r="F85" s="241"/>
      <c r="H85" s="356"/>
    </row>
    <row r="86" spans="1:8" ht="50.1" customHeight="1">
      <c r="A86" s="65"/>
      <c r="B86" s="433" t="s">
        <v>342</v>
      </c>
      <c r="C86" s="433"/>
      <c r="D86" s="433"/>
      <c r="E86" s="433"/>
      <c r="F86" s="434"/>
      <c r="H86" s="356"/>
    </row>
    <row r="87" spans="1:8" ht="30" customHeight="1">
      <c r="A87" s="65"/>
      <c r="B87" s="433"/>
      <c r="C87" s="433"/>
      <c r="D87" s="433"/>
      <c r="E87" s="433"/>
      <c r="F87" s="434"/>
      <c r="H87" s="356"/>
    </row>
    <row r="88" spans="1:8" ht="30" customHeight="1">
      <c r="A88" s="65"/>
      <c r="B88" s="433"/>
      <c r="C88" s="433"/>
      <c r="D88" s="433"/>
      <c r="E88" s="433"/>
      <c r="F88" s="434"/>
      <c r="H88" s="356"/>
    </row>
    <row r="89" spans="1:8" ht="30" customHeight="1">
      <c r="A89" s="65"/>
      <c r="B89" s="433"/>
      <c r="C89" s="433"/>
      <c r="D89" s="433"/>
      <c r="E89" s="433"/>
      <c r="F89" s="434"/>
      <c r="H89" s="356"/>
    </row>
    <row r="90" spans="1:8" ht="30" customHeight="1">
      <c r="A90" s="65"/>
      <c r="B90" s="433"/>
      <c r="C90" s="433"/>
      <c r="D90" s="433"/>
      <c r="E90" s="433"/>
      <c r="F90" s="434"/>
      <c r="H90" s="356"/>
    </row>
    <row r="91" spans="1:8" ht="30" customHeight="1" thickBot="1">
      <c r="A91" s="71"/>
      <c r="B91" s="435"/>
      <c r="C91" s="435"/>
      <c r="D91" s="435"/>
      <c r="E91" s="435"/>
      <c r="F91" s="436"/>
      <c r="H91" s="357"/>
    </row>
    <row r="92" spans="1:8" ht="30" customHeight="1">
      <c r="A92" s="128" t="s">
        <v>343</v>
      </c>
      <c r="B92" s="421" t="s">
        <v>344</v>
      </c>
      <c r="C92" s="421"/>
      <c r="D92" s="421"/>
      <c r="E92" s="421"/>
      <c r="F92" s="422"/>
      <c r="H92" s="370" t="s">
        <v>293</v>
      </c>
    </row>
    <row r="93" spans="1:8" ht="30" customHeight="1">
      <c r="A93" s="128"/>
      <c r="B93" s="216" t="s">
        <v>345</v>
      </c>
      <c r="C93" s="216"/>
      <c r="D93" s="216"/>
      <c r="E93" s="401"/>
      <c r="F93" s="77" t="s">
        <v>346</v>
      </c>
      <c r="H93" s="371"/>
    </row>
    <row r="94" spans="1:8" ht="30" customHeight="1">
      <c r="A94" s="128"/>
      <c r="B94" s="216" t="s">
        <v>347</v>
      </c>
      <c r="C94" s="216"/>
      <c r="D94" s="216"/>
      <c r="E94" s="401"/>
      <c r="F94" s="77" t="s">
        <v>348</v>
      </c>
      <c r="H94" s="371"/>
    </row>
    <row r="95" spans="1:8" ht="133.5" customHeight="1">
      <c r="A95" s="128"/>
      <c r="B95" s="216" t="s">
        <v>349</v>
      </c>
      <c r="C95" s="216"/>
      <c r="D95" s="216"/>
      <c r="E95" s="401"/>
      <c r="F95" s="77" t="s">
        <v>350</v>
      </c>
      <c r="H95" s="371"/>
    </row>
    <row r="96" spans="1:8" ht="30" customHeight="1">
      <c r="A96" s="128"/>
      <c r="B96" s="221" t="s">
        <v>351</v>
      </c>
      <c r="C96" s="221"/>
      <c r="D96" s="221"/>
      <c r="E96" s="221"/>
      <c r="F96" s="222"/>
      <c r="H96" s="371"/>
    </row>
    <row r="97" spans="1:8" ht="100.35" customHeight="1">
      <c r="A97" s="139"/>
      <c r="B97" s="380" t="s">
        <v>352</v>
      </c>
      <c r="C97" s="380"/>
      <c r="D97" s="380"/>
      <c r="E97" s="380"/>
      <c r="F97" s="381"/>
      <c r="H97" s="372"/>
    </row>
    <row r="98" spans="1:8" ht="30" customHeight="1" thickBot="1">
      <c r="A98" s="396" t="s">
        <v>353</v>
      </c>
      <c r="B98" s="397"/>
      <c r="C98" s="397"/>
      <c r="D98" s="397"/>
      <c r="E98" s="397"/>
      <c r="F98" s="398"/>
      <c r="H98" s="178" t="s">
        <v>59</v>
      </c>
    </row>
    <row r="99" spans="1:8" ht="92.25" customHeight="1" thickBot="1">
      <c r="A99" s="124" t="s">
        <v>354</v>
      </c>
      <c r="B99" s="382" t="str">
        <f>'Worksheet - Drop Downs'!Q1 &amp; "
Note: The response to this question is auto-populated from CHR 4(a)."</f>
        <v>a) Has there been meaningful collaboration between the DC CE and the IH CE and IH CAB, as well as local Indigenous partners, including those that sit on your CAB, over the reporting period specific to the work of strengthening the Outcomes-Based Approach?
Note: The response to this question is auto-populated from CHR 4(a).</v>
      </c>
      <c r="C99" s="382"/>
      <c r="D99" s="382"/>
      <c r="E99" s="382"/>
      <c r="F99" s="166" t="str">
        <f>'1. Section 1'!H24</f>
        <v>Under development</v>
      </c>
      <c r="H99" s="170" t="s">
        <v>355</v>
      </c>
    </row>
    <row r="100" spans="1:8" ht="30" customHeight="1" thickBot="1">
      <c r="A100" s="186" t="s">
        <v>356</v>
      </c>
      <c r="B100" s="187"/>
      <c r="C100" s="187"/>
      <c r="D100" s="187"/>
      <c r="E100" s="187"/>
      <c r="F100" s="188"/>
      <c r="H100" s="178" t="s">
        <v>59</v>
      </c>
    </row>
    <row r="101" spans="1:8" ht="30" customHeight="1">
      <c r="A101" s="59" t="s">
        <v>357</v>
      </c>
      <c r="B101" s="218" t="s">
        <v>358</v>
      </c>
      <c r="C101" s="218"/>
      <c r="D101" s="218"/>
      <c r="E101" s="219"/>
      <c r="F101" s="121" t="s">
        <v>25</v>
      </c>
      <c r="H101" s="245" t="s">
        <v>296</v>
      </c>
    </row>
    <row r="102" spans="1:8" ht="114.75" customHeight="1">
      <c r="A102" s="65"/>
      <c r="B102" s="214" t="s">
        <v>359</v>
      </c>
      <c r="C102" s="214"/>
      <c r="D102" s="214"/>
      <c r="E102" s="214"/>
      <c r="F102" s="241"/>
      <c r="H102" s="356"/>
    </row>
    <row r="103" spans="1:8" ht="50.1" customHeight="1">
      <c r="A103" s="65"/>
      <c r="B103" s="433" t="s">
        <v>360</v>
      </c>
      <c r="C103" s="433"/>
      <c r="D103" s="433"/>
      <c r="E103" s="433"/>
      <c r="F103" s="434"/>
      <c r="H103" s="356"/>
    </row>
    <row r="104" spans="1:8" ht="30" customHeight="1">
      <c r="A104" s="65"/>
      <c r="B104" s="433"/>
      <c r="C104" s="433"/>
      <c r="D104" s="433"/>
      <c r="E104" s="433"/>
      <c r="F104" s="434"/>
      <c r="H104" s="356"/>
    </row>
    <row r="105" spans="1:8" ht="30" customHeight="1">
      <c r="A105" s="65"/>
      <c r="B105" s="433"/>
      <c r="C105" s="433"/>
      <c r="D105" s="433"/>
      <c r="E105" s="433"/>
      <c r="F105" s="434"/>
      <c r="H105" s="356"/>
    </row>
    <row r="106" spans="1:8" ht="30" customHeight="1">
      <c r="A106" s="65"/>
      <c r="B106" s="433"/>
      <c r="C106" s="433"/>
      <c r="D106" s="433"/>
      <c r="E106" s="433"/>
      <c r="F106" s="434"/>
      <c r="H106" s="356"/>
    </row>
    <row r="107" spans="1:8" ht="30" customHeight="1">
      <c r="A107" s="65"/>
      <c r="B107" s="433"/>
      <c r="C107" s="433"/>
      <c r="D107" s="433"/>
      <c r="E107" s="433"/>
      <c r="F107" s="434"/>
      <c r="H107" s="356"/>
    </row>
    <row r="108" spans="1:8" ht="30" customHeight="1" thickBot="1">
      <c r="A108" s="71"/>
      <c r="B108" s="435"/>
      <c r="C108" s="435"/>
      <c r="D108" s="435"/>
      <c r="E108" s="435"/>
      <c r="F108" s="436"/>
      <c r="H108" s="357"/>
    </row>
    <row r="109" spans="1:8" ht="30" customHeight="1" thickBot="1">
      <c r="A109" s="396" t="s">
        <v>361</v>
      </c>
      <c r="B109" s="397"/>
      <c r="C109" s="397"/>
      <c r="D109" s="397"/>
      <c r="E109" s="397"/>
      <c r="F109" s="398"/>
      <c r="H109" s="178" t="s">
        <v>59</v>
      </c>
    </row>
    <row r="110" spans="1:8" ht="60" customHeight="1">
      <c r="A110" s="167" t="s">
        <v>362</v>
      </c>
      <c r="B110" s="399" t="s">
        <v>363</v>
      </c>
      <c r="C110" s="399"/>
      <c r="D110" s="399"/>
      <c r="E110" s="400"/>
      <c r="F110" s="168" t="s">
        <v>44</v>
      </c>
      <c r="H110" s="370" t="s">
        <v>293</v>
      </c>
    </row>
    <row r="111" spans="1:8" ht="60" customHeight="1">
      <c r="A111" s="128"/>
      <c r="B111" s="221" t="s">
        <v>364</v>
      </c>
      <c r="C111" s="221"/>
      <c r="D111" s="221"/>
      <c r="E111" s="423"/>
      <c r="F111" s="77" t="s">
        <v>44</v>
      </c>
      <c r="H111" s="371"/>
    </row>
    <row r="112" spans="1:8" ht="30" customHeight="1" thickBot="1">
      <c r="A112" s="424" t="s">
        <v>365</v>
      </c>
      <c r="B112" s="425"/>
      <c r="C112" s="425"/>
      <c r="D112" s="425"/>
      <c r="E112" s="425"/>
      <c r="F112" s="426"/>
      <c r="H112" s="372"/>
    </row>
    <row r="113" spans="1:10" s="79" customFormat="1" ht="30" customHeight="1">
      <c r="A113" s="384" t="s">
        <v>366</v>
      </c>
      <c r="B113" s="385"/>
      <c r="C113" s="385"/>
      <c r="D113" s="385"/>
      <c r="E113" s="385"/>
      <c r="F113" s="386"/>
      <c r="G113" s="35"/>
      <c r="H113" s="182"/>
      <c r="J113" s="90"/>
    </row>
    <row r="114" spans="1:10" s="79" customFormat="1" ht="45" customHeight="1">
      <c r="A114" s="387" t="s">
        <v>367</v>
      </c>
      <c r="B114" s="388"/>
      <c r="C114" s="388"/>
      <c r="D114" s="388"/>
      <c r="E114" s="388"/>
      <c r="F114" s="389"/>
      <c r="G114" s="35"/>
      <c r="H114" s="35"/>
      <c r="J114" s="90"/>
    </row>
    <row r="116" spans="1:10" ht="45" customHeight="1">
      <c r="B116" s="126"/>
      <c r="C116" s="136" t="s">
        <v>220</v>
      </c>
      <c r="D116" s="136" t="s">
        <v>221</v>
      </c>
      <c r="E116" s="136" t="s">
        <v>222</v>
      </c>
    </row>
    <row r="117" spans="1:10" ht="30" customHeight="1">
      <c r="B117" s="8" t="s">
        <v>223</v>
      </c>
      <c r="C117" s="109">
        <f>'Worksheet - Tables'!F26</f>
        <v>5</v>
      </c>
      <c r="D117" s="109">
        <f>'Worksheet - Tables'!G26</f>
        <v>0</v>
      </c>
      <c r="E117" s="109">
        <f>'Worksheet - Tables'!H26</f>
        <v>0</v>
      </c>
    </row>
    <row r="118" spans="1:10" ht="30" customHeight="1">
      <c r="B118" s="142"/>
      <c r="C118" s="142"/>
      <c r="D118" s="142"/>
      <c r="E118" s="142"/>
    </row>
    <row r="119" spans="1:10" ht="45" customHeight="1">
      <c r="A119" s="144"/>
      <c r="B119" s="347" t="s">
        <v>368</v>
      </c>
      <c r="C119" s="347"/>
      <c r="D119" s="136" t="s">
        <v>225</v>
      </c>
      <c r="E119" s="136" t="s">
        <v>226</v>
      </c>
      <c r="F119" s="144"/>
      <c r="G119" s="430"/>
      <c r="H119" s="430"/>
    </row>
    <row r="120" spans="1:10" ht="40.35" customHeight="1">
      <c r="A120" s="144"/>
      <c r="B120" s="379" t="s">
        <v>369</v>
      </c>
      <c r="C120" s="379"/>
      <c r="D120" s="146">
        <f>C117</f>
        <v>5</v>
      </c>
      <c r="E120" s="147">
        <f>D120/5</f>
        <v>1</v>
      </c>
      <c r="F120" s="145"/>
      <c r="G120" s="429"/>
      <c r="H120" s="429"/>
    </row>
    <row r="121" spans="1:10" ht="45" customHeight="1">
      <c r="A121" s="144"/>
      <c r="B121" s="347" t="s">
        <v>370</v>
      </c>
      <c r="C121" s="347"/>
      <c r="D121" s="136">
        <f>D120</f>
        <v>5</v>
      </c>
      <c r="E121" s="148">
        <f>E120</f>
        <v>1</v>
      </c>
      <c r="F121" s="145"/>
      <c r="G121" s="429"/>
      <c r="H121" s="429"/>
    </row>
    <row r="122" spans="1:10" ht="30" customHeight="1">
      <c r="B122" s="142"/>
      <c r="C122" s="143"/>
      <c r="D122" s="143"/>
      <c r="E122" s="142"/>
    </row>
    <row r="123" spans="1:10" ht="45" customHeight="1">
      <c r="A123" s="387" t="s">
        <v>371</v>
      </c>
      <c r="B123" s="388"/>
      <c r="C123" s="388"/>
      <c r="D123" s="388"/>
      <c r="E123" s="388"/>
      <c r="F123" s="389"/>
    </row>
    <row r="124" spans="1:10" ht="30" customHeight="1">
      <c r="B124" s="142"/>
      <c r="C124" s="143"/>
      <c r="D124" s="143"/>
      <c r="E124" s="142"/>
    </row>
    <row r="125" spans="1:10" ht="45" customHeight="1">
      <c r="B125" s="126"/>
      <c r="C125" s="136" t="s">
        <v>220</v>
      </c>
      <c r="D125" s="136" t="s">
        <v>221</v>
      </c>
      <c r="E125" s="136" t="s">
        <v>222</v>
      </c>
    </row>
    <row r="126" spans="1:10" ht="30" customHeight="1">
      <c r="B126" s="8" t="s">
        <v>223</v>
      </c>
      <c r="C126" s="109">
        <f>'Worksheet - Tables'!F35</f>
        <v>16</v>
      </c>
      <c r="D126" s="109">
        <f>'Worksheet - Tables'!G35</f>
        <v>1</v>
      </c>
      <c r="E126" s="109">
        <f>'Worksheet - Tables'!H35</f>
        <v>0</v>
      </c>
    </row>
    <row r="127" spans="1:10" ht="20.100000000000001" customHeight="1">
      <c r="B127" s="142"/>
      <c r="C127" s="143"/>
      <c r="D127" s="143"/>
      <c r="E127" s="142"/>
    </row>
    <row r="128" spans="1:10" ht="45" customHeight="1">
      <c r="B128" s="347" t="s">
        <v>372</v>
      </c>
      <c r="C128" s="347"/>
      <c r="D128" s="136" t="s">
        <v>225</v>
      </c>
      <c r="E128" s="136" t="s">
        <v>226</v>
      </c>
    </row>
    <row r="129" spans="1:6" ht="40.35" customHeight="1">
      <c r="B129" s="379" t="s">
        <v>373</v>
      </c>
      <c r="C129" s="379"/>
      <c r="D129" s="149">
        <f>SUM('Worksheet - Tables'!B35:B37)</f>
        <v>3</v>
      </c>
      <c r="E129" s="147">
        <f>D129/3</f>
        <v>1</v>
      </c>
    </row>
    <row r="130" spans="1:6" ht="40.35" customHeight="1">
      <c r="B130" s="379" t="s">
        <v>374</v>
      </c>
      <c r="C130" s="379"/>
      <c r="D130" s="149">
        <f>SUM('Worksheet - Tables'!B38:B39)</f>
        <v>2</v>
      </c>
      <c r="E130" s="147">
        <f>D130/2</f>
        <v>1</v>
      </c>
    </row>
    <row r="131" spans="1:6" ht="40.35" customHeight="1">
      <c r="B131" s="379" t="s">
        <v>375</v>
      </c>
      <c r="C131" s="379"/>
      <c r="D131" s="149">
        <f>SUM('Worksheet - Tables'!B40:B41)</f>
        <v>2</v>
      </c>
      <c r="E131" s="147">
        <f t="shared" ref="E131:E132" si="0">D131/2</f>
        <v>1</v>
      </c>
    </row>
    <row r="132" spans="1:6" ht="40.35" customHeight="1">
      <c r="B132" s="379" t="s">
        <v>376</v>
      </c>
      <c r="C132" s="379"/>
      <c r="D132" s="149">
        <f>SUM('Worksheet - Tables'!B42:B43)</f>
        <v>2</v>
      </c>
      <c r="E132" s="147">
        <f t="shared" si="0"/>
        <v>1</v>
      </c>
    </row>
    <row r="133" spans="1:6" ht="40.35" customHeight="1">
      <c r="B133" s="379" t="s">
        <v>377</v>
      </c>
      <c r="C133" s="379"/>
      <c r="D133" s="149">
        <f>SUM('Worksheet - Tables'!B44:B47)</f>
        <v>4</v>
      </c>
      <c r="E133" s="147">
        <f>D133/4</f>
        <v>1</v>
      </c>
    </row>
    <row r="134" spans="1:6" ht="40.35" customHeight="1">
      <c r="B134" s="379" t="s">
        <v>378</v>
      </c>
      <c r="C134" s="379"/>
      <c r="D134" s="149">
        <f>SUM('Worksheet - Tables'!B48:B49)</f>
        <v>2</v>
      </c>
      <c r="E134" s="147">
        <f>D134/2</f>
        <v>1</v>
      </c>
    </row>
    <row r="135" spans="1:6" ht="40.35" customHeight="1">
      <c r="B135" s="379" t="s">
        <v>379</v>
      </c>
      <c r="C135" s="379"/>
      <c r="D135" s="149">
        <f>SUM('Worksheet - Tables'!B50)</f>
        <v>0</v>
      </c>
      <c r="E135" s="147">
        <f>D135/1</f>
        <v>0</v>
      </c>
    </row>
    <row r="136" spans="1:6" ht="40.35" customHeight="1">
      <c r="B136" s="379" t="s">
        <v>380</v>
      </c>
      <c r="C136" s="379"/>
      <c r="D136" s="149">
        <f>SUM('Worksheet - Tables'!B51)</f>
        <v>1</v>
      </c>
      <c r="E136" s="147">
        <f>D136/1</f>
        <v>1</v>
      </c>
    </row>
    <row r="137" spans="1:6" ht="45" customHeight="1">
      <c r="B137" s="347" t="s">
        <v>233</v>
      </c>
      <c r="C137" s="347"/>
      <c r="D137" s="150">
        <f>SUM(D129:D136)</f>
        <v>16</v>
      </c>
      <c r="E137" s="148">
        <f>D137/17</f>
        <v>0.94117647058823528</v>
      </c>
    </row>
    <row r="139" spans="1:6" ht="30" customHeight="1">
      <c r="A139" s="419" t="s">
        <v>381</v>
      </c>
      <c r="B139" s="420"/>
      <c r="C139" s="420"/>
      <c r="D139" s="420"/>
      <c r="E139" s="420"/>
      <c r="F139" s="420"/>
    </row>
  </sheetData>
  <sheetProtection algorithmName="SHA-256" hashValue="X9Df5G9CgGTcrYENegZpJlsHzbD2Kg1stueas9wSxcQ=" saltValue="bjvn7tjssQITxr2Uc1gMAg==" spinCount="100000" sheet="1" objects="1" scenarios="1" formatRows="0"/>
  <mergeCells count="138">
    <mergeCell ref="B136:C136"/>
    <mergeCell ref="B137:C137"/>
    <mergeCell ref="A100:F100"/>
    <mergeCell ref="G120:H120"/>
    <mergeCell ref="G121:H121"/>
    <mergeCell ref="B119:C119"/>
    <mergeCell ref="B120:C120"/>
    <mergeCell ref="B121:C121"/>
    <mergeCell ref="H19:H21"/>
    <mergeCell ref="G119:H119"/>
    <mergeCell ref="C63:E63"/>
    <mergeCell ref="C64:E64"/>
    <mergeCell ref="C65:E65"/>
    <mergeCell ref="C66:E66"/>
    <mergeCell ref="C67:E67"/>
    <mergeCell ref="B71:F71"/>
    <mergeCell ref="B68:E69"/>
    <mergeCell ref="F68:F69"/>
    <mergeCell ref="A48:F48"/>
    <mergeCell ref="B44:F44"/>
    <mergeCell ref="C45:E45"/>
    <mergeCell ref="C46:E46"/>
    <mergeCell ref="B86:F91"/>
    <mergeCell ref="B103:F108"/>
    <mergeCell ref="C79:E79"/>
    <mergeCell ref="C80:E80"/>
    <mergeCell ref="C81:E81"/>
    <mergeCell ref="C82:E82"/>
    <mergeCell ref="C83:E83"/>
    <mergeCell ref="B84:E84"/>
    <mergeCell ref="B99:E99"/>
    <mergeCell ref="B101:E101"/>
    <mergeCell ref="B102:F102"/>
    <mergeCell ref="A139:F139"/>
    <mergeCell ref="B13:E13"/>
    <mergeCell ref="B12:E12"/>
    <mergeCell ref="B52:F52"/>
    <mergeCell ref="B57:E57"/>
    <mergeCell ref="B49:E49"/>
    <mergeCell ref="B51:E51"/>
    <mergeCell ref="B53:E53"/>
    <mergeCell ref="B14:E14"/>
    <mergeCell ref="B23:E23"/>
    <mergeCell ref="A24:F24"/>
    <mergeCell ref="B19:E19"/>
    <mergeCell ref="B16:E16"/>
    <mergeCell ref="B17:E17"/>
    <mergeCell ref="A109:F109"/>
    <mergeCell ref="B92:F92"/>
    <mergeCell ref="B93:E93"/>
    <mergeCell ref="C56:E56"/>
    <mergeCell ref="C58:E58"/>
    <mergeCell ref="A32:F32"/>
    <mergeCell ref="A42:F42"/>
    <mergeCell ref="A70:F70"/>
    <mergeCell ref="B111:E111"/>
    <mergeCell ref="A112:F112"/>
    <mergeCell ref="B11:E11"/>
    <mergeCell ref="B15:E15"/>
    <mergeCell ref="A18:F18"/>
    <mergeCell ref="B20:E20"/>
    <mergeCell ref="B21:E21"/>
    <mergeCell ref="B22:E22"/>
    <mergeCell ref="B25:E25"/>
    <mergeCell ref="B26:E26"/>
    <mergeCell ref="C27:E27"/>
    <mergeCell ref="A1:F1"/>
    <mergeCell ref="A2:F2"/>
    <mergeCell ref="B3:E3"/>
    <mergeCell ref="B6:F6"/>
    <mergeCell ref="B7:F7"/>
    <mergeCell ref="B5:F5"/>
    <mergeCell ref="B4:F4"/>
    <mergeCell ref="A8:F8"/>
    <mergeCell ref="A9:F9"/>
    <mergeCell ref="B128:C128"/>
    <mergeCell ref="B129:C129"/>
    <mergeCell ref="B130:C130"/>
    <mergeCell ref="B131:C131"/>
    <mergeCell ref="B132:C132"/>
    <mergeCell ref="B133:C133"/>
    <mergeCell ref="B134:C134"/>
    <mergeCell ref="B33:F33"/>
    <mergeCell ref="C28:E28"/>
    <mergeCell ref="C59:E59"/>
    <mergeCell ref="C60:E60"/>
    <mergeCell ref="C61:E61"/>
    <mergeCell ref="C73:E73"/>
    <mergeCell ref="C74:E74"/>
    <mergeCell ref="C75:E75"/>
    <mergeCell ref="B85:F85"/>
    <mergeCell ref="A98:F98"/>
    <mergeCell ref="B110:E110"/>
    <mergeCell ref="B94:E94"/>
    <mergeCell ref="B95:E95"/>
    <mergeCell ref="B72:F72"/>
    <mergeCell ref="B78:F78"/>
    <mergeCell ref="C76:E76"/>
    <mergeCell ref="C77:E77"/>
    <mergeCell ref="B135:C135"/>
    <mergeCell ref="B97:F97"/>
    <mergeCell ref="B10:E10"/>
    <mergeCell ref="B62:E62"/>
    <mergeCell ref="B41:E41"/>
    <mergeCell ref="A113:F113"/>
    <mergeCell ref="A114:F114"/>
    <mergeCell ref="C47:E47"/>
    <mergeCell ref="C29:E29"/>
    <mergeCell ref="C30:E30"/>
    <mergeCell ref="C31:E31"/>
    <mergeCell ref="C34:E34"/>
    <mergeCell ref="C35:E35"/>
    <mergeCell ref="C36:E36"/>
    <mergeCell ref="C38:E38"/>
    <mergeCell ref="C39:E39"/>
    <mergeCell ref="C40:E40"/>
    <mergeCell ref="B50:E50"/>
    <mergeCell ref="B37:F37"/>
    <mergeCell ref="B43:E43"/>
    <mergeCell ref="C54:E54"/>
    <mergeCell ref="C55:E55"/>
    <mergeCell ref="B96:F96"/>
    <mergeCell ref="A123:F123"/>
    <mergeCell ref="H84:H91"/>
    <mergeCell ref="H101:H108"/>
    <mergeCell ref="H2:K2"/>
    <mergeCell ref="H3:K7"/>
    <mergeCell ref="H71:H83"/>
    <mergeCell ref="H92:H97"/>
    <mergeCell ref="H110:H112"/>
    <mergeCell ref="H11:H12"/>
    <mergeCell ref="H13:H14"/>
    <mergeCell ref="H26:H31"/>
    <mergeCell ref="H33:H36"/>
    <mergeCell ref="H44:H47"/>
    <mergeCell ref="H68:H69"/>
    <mergeCell ref="H37:H40"/>
    <mergeCell ref="H52:H67"/>
  </mergeCells>
  <phoneticPr fontId="14" type="noConversion"/>
  <conditionalFormatting sqref="A112">
    <cfRule type="expression" dxfId="52" priority="22">
      <formula>OR($F$110="Yes",$F$111="Yes")</formula>
    </cfRule>
  </conditionalFormatting>
  <conditionalFormatting sqref="A93:E95 A92:F92">
    <cfRule type="expression" dxfId="51" priority="19">
      <formula>AND($F$19="Yes",$F$20="Yes",$F$21="Yes",COUNTIF($F$34:$F$40,"Yes")&gt;2,$F$68="Yes",COUNTIF($F$79:$F$83, "&lt;&gt;Not yet")&gt;0, COUNTIF($F$79:$F$83, "&lt;&gt;Select one")&gt;0)</formula>
    </cfRule>
  </conditionalFormatting>
  <conditionalFormatting sqref="A110:E111">
    <cfRule type="expression" dxfId="50" priority="24">
      <formula>AND($F$19="Yes",$F$20="Yes",$F$21="Yes",COUNTIF($F$34:$F$40,"Yes")&gt;2,$F$68="Yes",COUNTIF($F$79:$F$83, "&lt;&gt;Not yet")&gt;0, COUNTIF($F$79:$F$83, "&lt;&gt;Select one")&gt;0)</formula>
    </cfRule>
  </conditionalFormatting>
  <conditionalFormatting sqref="A37:F37">
    <cfRule type="expression" dxfId="49" priority="47">
      <formula>AND(OR($F$36="Yes", $F$36="Select one"),OR($F$35="Yes", $F$35="Select one"),OR($F$34="Yes", $F$34="Select one"))</formula>
    </cfRule>
  </conditionalFormatting>
  <conditionalFormatting sqref="A96:F96 A97">
    <cfRule type="expression" dxfId="48" priority="15">
      <formula>OR($F$95="HIFIS: Custom report", $F$95="HIFIS: CAEH Monthly Inflow/Outflow report", $F$95="Other HMIS: Custom report", $F$95="Other process/tool")</formula>
    </cfRule>
  </conditionalFormatting>
  <conditionalFormatting sqref="B4 B5:F7">
    <cfRule type="expression" dxfId="47" priority="103">
      <formula>$F$3="Yes"</formula>
    </cfRule>
  </conditionalFormatting>
  <conditionalFormatting sqref="B97">
    <cfRule type="expression" dxfId="46" priority="16">
      <formula>OR(F95="HIFIS: Custom report", F95="HIFIS: CAEH Monthly Inflow/Outflow report", F95="Other HMIS: Custom report", F95="Other process/tool")</formula>
    </cfRule>
  </conditionalFormatting>
  <conditionalFormatting sqref="B38:F38">
    <cfRule type="expression" dxfId="45" priority="48">
      <formula>OR($F$34="Yes", $F$34="Select one")</formula>
    </cfRule>
  </conditionalFormatting>
  <conditionalFormatting sqref="B39:F39">
    <cfRule type="expression" dxfId="44" priority="49">
      <formula>OR($F$35="Yes", $F$35="Select one")</formula>
    </cfRule>
  </conditionalFormatting>
  <conditionalFormatting sqref="B40:F40">
    <cfRule type="expression" dxfId="43" priority="78">
      <formula>OR($F$36="Yes", $F$36="Select one")</formula>
    </cfRule>
  </conditionalFormatting>
  <conditionalFormatting sqref="B78:F78">
    <cfRule type="expression" dxfId="42" priority="11">
      <formula>AND(OR($F$73="Not yet", $F$73="Select one"), OR($F$74="Not yet", $F$74="Select one"), OR($F$75="Not yet", $F$75="Select one"), OR($F$76="Not yet", $F$76="Select one"), OR($F$77="Not yet", $F$77="Select one"))</formula>
    </cfRule>
  </conditionalFormatting>
  <conditionalFormatting sqref="B79:F79">
    <cfRule type="expression" dxfId="41" priority="6">
      <formula>OR($F$73="Not yet", $F$73="Select one")</formula>
    </cfRule>
  </conditionalFormatting>
  <conditionalFormatting sqref="B80:F80">
    <cfRule type="expression" dxfId="40" priority="7">
      <formula>OR($F$74="Not yet", $F$74="Select one")</formula>
    </cfRule>
  </conditionalFormatting>
  <conditionalFormatting sqref="B81:F81">
    <cfRule type="expression" dxfId="39" priority="8">
      <formula>OR($F$75="Not yet", $F$75="Select one")</formula>
    </cfRule>
  </conditionalFormatting>
  <conditionalFormatting sqref="B82:F82">
    <cfRule type="expression" dxfId="38" priority="9">
      <formula>OR($F$76="Not yet", $F$76="Select one")</formula>
    </cfRule>
  </conditionalFormatting>
  <conditionalFormatting sqref="B83:F83">
    <cfRule type="expression" dxfId="37" priority="10">
      <formula>OR($F$77="Not yet", $F$77="Select one")</formula>
    </cfRule>
  </conditionalFormatting>
  <conditionalFormatting sqref="B85:F85 B86">
    <cfRule type="expression" dxfId="36" priority="12">
      <formula>OR($F$84="Not yet started", $F$84="Select one")</formula>
    </cfRule>
  </conditionalFormatting>
  <conditionalFormatting sqref="B93:F93">
    <cfRule type="expression" dxfId="35" priority="4">
      <formula>COUNTIF($F$79:$F$83, "Yes") + COUNTIF($F$79:$F$83, "Not yet – monthly only") = 0</formula>
    </cfRule>
  </conditionalFormatting>
  <conditionalFormatting sqref="B94:F94">
    <cfRule type="expression" dxfId="34" priority="3">
      <formula>COUNTIF($F$79:$F$83, "Yes") + COUNTIF($F$79:$F$83, "Not yet – annual only") = 0</formula>
    </cfRule>
  </conditionalFormatting>
  <conditionalFormatting sqref="B102:F102 B103">
    <cfRule type="expression" dxfId="33" priority="33">
      <formula>OR($F$101="Not yet started", $F$101="Select one")</formula>
    </cfRule>
  </conditionalFormatting>
  <conditionalFormatting sqref="B110:F110">
    <cfRule type="expression" dxfId="32" priority="2">
      <formula>COUNTIF($F$79:$F$83, "Yes") + COUNTIF($F$79:$F$83, "Not yet – monthly only") = 0</formula>
    </cfRule>
  </conditionalFormatting>
  <conditionalFormatting sqref="B111:F111">
    <cfRule type="expression" dxfId="31" priority="1">
      <formula>COUNTIF($F$79:$F$83, "Yes") + COUNTIF($F$79:$F$83, "Not yet – annual only") = 0</formula>
    </cfRule>
  </conditionalFormatting>
  <conditionalFormatting sqref="F93:F95">
    <cfRule type="expression" dxfId="30" priority="18">
      <formula>AND($F$19="Yes",$F$20="Yes",$F$21="Yes",COUNTIF($F$34:$F$40,"Yes")&gt;2,$F$68="Yes",COUNTIF($F$79:$F$83, "&lt;&gt;Not yet")&gt;0, COUNTIF($F$79:$F$83, "&lt;&gt;Select one")&gt;0)</formula>
    </cfRule>
  </conditionalFormatting>
  <conditionalFormatting sqref="F110:F111">
    <cfRule type="expression" dxfId="29" priority="23">
      <formula>AND($F$19="Yes",$F$20="Yes",$F$21="Yes",COUNTIF($F$34:$F$40,"Yes")&gt;2,$F$68="Yes",COUNTIF($F$79:$F$83, "&lt;&gt;Not yet")&gt;0, COUNTIF($F$79:$F$83, "&lt;&gt;Select one")&gt;0)</formula>
    </cfRule>
  </conditionalFormatting>
  <dataValidations count="1">
    <dataValidation allowBlank="1" showDropDown="1" sqref="F17 F99" xr:uid="{05A653A0-AC70-43A4-A68A-38F2CE2DED50}"/>
  </dataValidations>
  <hyperlinks>
    <hyperlink ref="B13:E13" r:id="rId1" display="a) Has the Community Entity signed the latest Data Provision Agreement (find the latest version here, which includes the Racial Identity field in the annex) with Housing, Infrastructure and Communities Canada (HICC)? This may have been done in a previous year." xr:uid="{562050F0-C1F3-40F4-AA22-63DE1CF7DE3F}"/>
    <hyperlink ref="B95:E95" r:id="rId2" location="_toc6" display="https://housing-infrastructure.canada.ca/homelessness-sans-abri/directives-eng.html - _toc6" xr:uid="{0EF99B0E-5382-4A95-8782-95B7AAF92B49}"/>
    <hyperlink ref="H10" r:id="rId3" location="_toc5" display="HIFIS MR 2" xr:uid="{C5677D36-4D9C-446F-91DF-962F06AF51E2}"/>
    <hyperlink ref="H13" r:id="rId4" location="_toc5" xr:uid="{89631A8F-1597-4037-90B1-094F50A26F04}"/>
    <hyperlink ref="H15:H16" r:id="rId5" location="_toc5" display="HIFIS MR 2" xr:uid="{DF5BE6F1-AE03-43AE-B052-05886702EC5F}"/>
    <hyperlink ref="H17" r:id="rId6" location="_toc5" xr:uid="{4157B653-5841-4484-AF91-BB1F6A55F06D}"/>
    <hyperlink ref="H3:H4" r:id="rId7" display="To report on core outcomes in Section 4, your community's dataset must meet the 3 conditions outlined in question OBA 1. See the CHR Reference Guide (pages 31-32) on the CHR Reporting Tools e-course for the standard for reporting on core outcomes used in the CHR." xr:uid="{DDAE4D95-6C2F-42B6-B3CA-47CD115ACB5D}"/>
    <hyperlink ref="H19" r:id="rId8" location="_toc6" xr:uid="{1BC98A9D-2790-46A7-8BC5-E295E215E647}"/>
    <hyperlink ref="H22" r:id="rId9" location="_toc6" xr:uid="{508EF39A-0232-4FCA-A0D5-AC3B006DA2C9}"/>
    <hyperlink ref="H23" r:id="rId10" location="_toc6" display="OBA MR 3" xr:uid="{825764E0-842D-4327-9A20-C711A2216AFC}"/>
    <hyperlink ref="H25" r:id="rId11" location="_toc6" xr:uid="{DA7A4788-AD9E-4CC8-B6B5-04C8090161BA}"/>
    <hyperlink ref="H26" r:id="rId12" location="_toc6" xr:uid="{37631A1C-386B-4E51-8553-4C5E47FE5C93}"/>
    <hyperlink ref="H33" r:id="rId13" location="_toc6" xr:uid="{9C4E7205-97D3-4FC2-B83D-41C85A042091}"/>
    <hyperlink ref="H41" r:id="rId14" location="_toc6" xr:uid="{551D291E-7155-4CE4-BD96-CEF4D7F50270}"/>
    <hyperlink ref="H43" r:id="rId15" location="_toc6" display="OBA MR 8" xr:uid="{89590B93-E305-4A6E-BCED-A8D90485D36F}"/>
    <hyperlink ref="H44" r:id="rId16" location="_toc6" xr:uid="{3D7D8D59-5FD7-42FD-AE76-52A3B1136683}"/>
    <hyperlink ref="H49" r:id="rId17" location="_toc6" xr:uid="{0764BF29-2807-4BA0-B096-9F7B50895304}"/>
    <hyperlink ref="H50" r:id="rId18" location="_toc6" xr:uid="{880C8106-9E3A-452A-AB87-F6156D90ECC4}"/>
    <hyperlink ref="H51" r:id="rId19" location="_toc6" xr:uid="{08A485E7-C3FD-49F5-AEE4-B33F36AEF8B8}"/>
    <hyperlink ref="H68" r:id="rId20" location="_toc6" xr:uid="{71FD1B5A-B1ED-4125-BB50-D30417C9BFF9}"/>
    <hyperlink ref="H71" r:id="rId21" location="_toc6" xr:uid="{10F985E7-F820-4A9B-A2D1-61041FC7CECC}"/>
    <hyperlink ref="H84" r:id="rId22" location="_toc6" xr:uid="{3F34AE95-BC14-4918-BF11-EEE21A181586}"/>
    <hyperlink ref="H99" r:id="rId23" location="_toc6" xr:uid="{C18E7A2D-F343-438B-8E53-F2083D5DFC3F}"/>
    <hyperlink ref="H101" r:id="rId24" location="_toc6" display="OBA MR 2" xr:uid="{BAE1942D-4046-4969-BD1E-F87BD044914B}"/>
  </hyperlinks>
  <pageMargins left="0.7" right="0.7" top="0.75" bottom="0.75" header="0.3" footer="0.3"/>
  <pageSetup fitToHeight="0" orientation="landscape" r:id="rId25"/>
  <ignoredErrors>
    <ignoredError sqref="E133" formula="1"/>
  </ignoredErrors>
  <drawing r:id="rId26"/>
  <legacyDrawing r:id="rId27"/>
  <mc:AlternateContent xmlns:mc="http://schemas.openxmlformats.org/markup-compatibility/2006">
    <mc:Choice Requires="x14">
      <controls>
        <mc:AlternateContent xmlns:mc="http://schemas.openxmlformats.org/markup-compatibility/2006">
          <mc:Choice Requires="x14">
            <control shapeId="19491" r:id="rId28" name="Check Box 35">
              <controlPr defaultSize="0" autoFill="0" autoLine="0" autoPict="0" altText="_x000a_">
                <anchor moveWithCells="1" sizeWithCells="1">
                  <from>
                    <xdr:col>4</xdr:col>
                    <xdr:colOff>1093470</xdr:colOff>
                    <xdr:row>328</xdr:row>
                    <xdr:rowOff>361950</xdr:rowOff>
                  </from>
                  <to>
                    <xdr:col>4</xdr:col>
                    <xdr:colOff>1093470</xdr:colOff>
                    <xdr:row>328</xdr:row>
                    <xdr:rowOff>361950</xdr:rowOff>
                  </to>
                </anchor>
              </controlPr>
            </control>
          </mc:Choice>
        </mc:AlternateContent>
        <mc:AlternateContent xmlns:mc="http://schemas.openxmlformats.org/markup-compatibility/2006">
          <mc:Choice Requires="x14">
            <control shapeId="19492" r:id="rId29" name="Check Box 36">
              <controlPr defaultSize="0" autoFill="0" autoLine="0" autoPict="0" altText="_x000a_">
                <anchor moveWithCells="1" sizeWithCells="1">
                  <from>
                    <xdr:col>4</xdr:col>
                    <xdr:colOff>1093470</xdr:colOff>
                    <xdr:row>328</xdr:row>
                    <xdr:rowOff>361950</xdr:rowOff>
                  </from>
                  <to>
                    <xdr:col>4</xdr:col>
                    <xdr:colOff>1093470</xdr:colOff>
                    <xdr:row>328</xdr:row>
                    <xdr:rowOff>361950</xdr:rowOff>
                  </to>
                </anchor>
              </controlPr>
            </control>
          </mc:Choice>
        </mc:AlternateContent>
        <mc:AlternateContent xmlns:mc="http://schemas.openxmlformats.org/markup-compatibility/2006">
          <mc:Choice Requires="x14">
            <control shapeId="19493" r:id="rId30" name="Check Box 37">
              <controlPr defaultSize="0" autoFill="0" autoLine="0" autoPict="0" altText="_x000a_">
                <anchor moveWithCells="1" sizeWithCells="1">
                  <from>
                    <xdr:col>4</xdr:col>
                    <xdr:colOff>1093470</xdr:colOff>
                    <xdr:row>328</xdr:row>
                    <xdr:rowOff>361950</xdr:rowOff>
                  </from>
                  <to>
                    <xdr:col>4</xdr:col>
                    <xdr:colOff>1093470</xdr:colOff>
                    <xdr:row>328</xdr:row>
                    <xdr:rowOff>361950</xdr:rowOff>
                  </to>
                </anchor>
              </controlPr>
            </control>
          </mc:Choice>
        </mc:AlternateContent>
        <mc:AlternateContent xmlns:mc="http://schemas.openxmlformats.org/markup-compatibility/2006">
          <mc:Choice Requires="x14">
            <control shapeId="19494" r:id="rId31" name="Check Box 38">
              <controlPr defaultSize="0" autoFill="0" autoLine="0" autoPict="0" altText="_x000a_">
                <anchor moveWithCells="1" sizeWithCells="1">
                  <from>
                    <xdr:col>4</xdr:col>
                    <xdr:colOff>1093470</xdr:colOff>
                    <xdr:row>328</xdr:row>
                    <xdr:rowOff>361950</xdr:rowOff>
                  </from>
                  <to>
                    <xdr:col>4</xdr:col>
                    <xdr:colOff>1093470</xdr:colOff>
                    <xdr:row>328</xdr:row>
                    <xdr:rowOff>361950</xdr:rowOff>
                  </to>
                </anchor>
              </controlPr>
            </control>
          </mc:Choice>
        </mc:AlternateContent>
        <mc:AlternateContent xmlns:mc="http://schemas.openxmlformats.org/markup-compatibility/2006">
          <mc:Choice Requires="x14">
            <control shapeId="19495" r:id="rId32" name="Check Box 39">
              <controlPr defaultSize="0" autoFill="0" autoLine="0" autoPict="0" altText="_x000a_">
                <anchor moveWithCells="1" sizeWithCells="1">
                  <from>
                    <xdr:col>4</xdr:col>
                    <xdr:colOff>1093470</xdr:colOff>
                    <xdr:row>328</xdr:row>
                    <xdr:rowOff>361950</xdr:rowOff>
                  </from>
                  <to>
                    <xdr:col>4</xdr:col>
                    <xdr:colOff>1093470</xdr:colOff>
                    <xdr:row>328</xdr:row>
                    <xdr:rowOff>361950</xdr:rowOff>
                  </to>
                </anchor>
              </controlPr>
            </control>
          </mc:Choice>
        </mc:AlternateContent>
        <mc:AlternateContent xmlns:mc="http://schemas.openxmlformats.org/markup-compatibility/2006">
          <mc:Choice Requires="x14">
            <control shapeId="19496" r:id="rId33" name="Check Box 40">
              <controlPr defaultSize="0" autoFill="0" autoLine="0" autoPict="0" altText="_x000a_">
                <anchor moveWithCells="1" sizeWithCells="1">
                  <from>
                    <xdr:col>4</xdr:col>
                    <xdr:colOff>1093470</xdr:colOff>
                    <xdr:row>328</xdr:row>
                    <xdr:rowOff>361950</xdr:rowOff>
                  </from>
                  <to>
                    <xdr:col>4</xdr:col>
                    <xdr:colOff>1093470</xdr:colOff>
                    <xdr:row>328</xdr:row>
                    <xdr:rowOff>361950</xdr:rowOff>
                  </to>
                </anchor>
              </controlPr>
            </control>
          </mc:Choice>
        </mc:AlternateContent>
        <mc:AlternateContent xmlns:mc="http://schemas.openxmlformats.org/markup-compatibility/2006">
          <mc:Choice Requires="x14">
            <control shapeId="19497" r:id="rId34" name="Check Box 41">
              <controlPr defaultSize="0" autoFill="0" autoLine="0" autoPict="0">
                <anchor moveWithCells="1" sizeWithCells="1">
                  <from>
                    <xdr:col>4</xdr:col>
                    <xdr:colOff>834390</xdr:colOff>
                    <xdr:row>139</xdr:row>
                    <xdr:rowOff>102870</xdr:rowOff>
                  </from>
                  <to>
                    <xdr:col>4</xdr:col>
                    <xdr:colOff>834390</xdr:colOff>
                    <xdr:row>139</xdr:row>
                    <xdr:rowOff>102870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4">
        <x14:dataValidation type="list" allowBlank="1" showInputMessage="1" showErrorMessage="1" xr:uid="{712C1C07-206B-4F18-AE24-E5A49F43B2F6}">
          <x14:formula1>
            <xm:f>'Worksheet - Drop Downs'!$A$29:$A$31</xm:f>
          </x14:formula1>
          <xm:sqref>F38:F40 F54:F55 F63 F65:F67</xm:sqref>
        </x14:dataValidation>
        <x14:dataValidation type="list" allowBlank="1" showInputMessage="1" showErrorMessage="1" xr:uid="{E4CFB689-F013-44E3-832F-E11264217F8B}">
          <x14:formula1>
            <xm:f>'Worksheet - Drop Downs'!$A$3:$A$5</xm:f>
          </x14:formula1>
          <xm:sqref>F110:F111 F3</xm:sqref>
        </x14:dataValidation>
        <x14:dataValidation type="list" allowBlank="1" showInputMessage="1" showErrorMessage="1" xr:uid="{A07D8365-84BF-43AC-A4F3-8D0AEA397A8F}">
          <x14:formula1>
            <xm:f>'Worksheet - Drop Downs'!$A$77:$A$80</xm:f>
          </x14:formula1>
          <xm:sqref>F12</xm:sqref>
        </x14:dataValidation>
        <x14:dataValidation type="list" allowBlank="1" showInputMessage="1" showErrorMessage="1" xr:uid="{5B7513A7-3C9B-4905-9D3C-E353BB2C3355}">
          <x14:formula1>
            <xm:f>'Worksheet - Drop Downs'!$A$9:$A$12</xm:f>
          </x14:formula1>
          <xm:sqref>F10:F11 F68 F19:F23 F25 F27:F31 F34:F36 F41 F43 F45:F47 F49 F101 F84 F14:F15</xm:sqref>
        </x14:dataValidation>
        <x14:dataValidation type="list" allowBlank="1" showInputMessage="1" showErrorMessage="1" xr:uid="{AAED2EA6-869C-4686-AB96-A68B47C9A7BC}">
          <x14:formula1>
            <xm:f>'Worksheet - Drop Downs'!$A$228:$A$232</xm:f>
          </x14:formula1>
          <xm:sqref>F13</xm:sqref>
        </x14:dataValidation>
        <x14:dataValidation type="list" allowBlank="1" showInputMessage="1" showErrorMessage="1" xr:uid="{A10E2993-06D0-4567-8B37-DB1441258FB1}">
          <x14:formula1>
            <xm:f>'Worksheet - Drop Downs'!$A$107:$A$111</xm:f>
          </x14:formula1>
          <xm:sqref>F50:F51</xm:sqref>
        </x14:dataValidation>
        <x14:dataValidation type="list" allowBlank="1" showInputMessage="1" showErrorMessage="1" xr:uid="{CB6B4A02-F33A-44AA-8C17-3E04B4DE02D5}">
          <x14:formula1>
            <xm:f>'Worksheet - Drop Downs'!$A$16:$A$19</xm:f>
          </x14:formula1>
          <xm:sqref>F56</xm:sqref>
        </x14:dataValidation>
        <x14:dataValidation type="list" allowBlank="1" showInputMessage="1" showErrorMessage="1" xr:uid="{9C2CB052-A7B8-4C62-B622-A1F56138D85F}">
          <x14:formula1>
            <xm:f>'Worksheet - Drop Downs'!$A$221:$A$224</xm:f>
          </x14:formula1>
          <xm:sqref>F58:F61</xm:sqref>
        </x14:dataValidation>
        <x14:dataValidation type="list" allowBlank="1" showInputMessage="1" showErrorMessage="1" xr:uid="{22073D65-3DF3-445F-8C37-E92433DC4E36}">
          <x14:formula1>
            <xm:f>'Worksheet - Drop Downs'!$A$71:$A$73</xm:f>
          </x14:formula1>
          <xm:sqref>F64</xm:sqref>
        </x14:dataValidation>
        <x14:dataValidation type="list" allowBlank="1" showInputMessage="1" showErrorMessage="1" xr:uid="{0E8BD6FB-C731-43F7-9A5B-6A44DA7F41B9}">
          <x14:formula1>
            <xm:f>'Worksheet - Drop Downs'!$A$236:$A$240</xm:f>
          </x14:formula1>
          <xm:sqref>F73:F77 F79:F83</xm:sqref>
        </x14:dataValidation>
        <x14:dataValidation type="list" allowBlank="1" showInputMessage="1" showErrorMessage="1" xr:uid="{B05C4CD2-6A48-435D-9CD6-0B7D6607C7CE}">
          <x14:formula1>
            <xm:f>'Worksheet - Drop Downs'!$A$152:$A$158</xm:f>
          </x14:formula1>
          <xm:sqref>F93</xm:sqref>
        </x14:dataValidation>
        <x14:dataValidation type="list" allowBlank="1" showInputMessage="1" showErrorMessage="1" xr:uid="{30EE6FA2-5AA1-49BA-A814-71F5EEA38CCE}">
          <x14:formula1>
            <xm:f>'Worksheet - Drop Downs'!$A$192:$A$198</xm:f>
          </x14:formula1>
          <xm:sqref>F94</xm:sqref>
        </x14:dataValidation>
        <x14:dataValidation type="list" allowBlank="1" showInputMessage="1" showErrorMessage="1" xr:uid="{8AC25177-8842-47C9-8A56-F7D87E6A58D6}">
          <x14:formula1>
            <xm:f>'Worksheet - Drop Downs'!$A$162:$A$168</xm:f>
          </x14:formula1>
          <xm:sqref>F95</xm:sqref>
        </x14:dataValidation>
        <x14:dataValidation type="list" allowBlank="1" showInputMessage="1" showErrorMessage="1" xr:uid="{E5E6FE83-CCDF-49F8-B6E8-190CB3471580}">
          <x14:formula1>
            <xm:f>'Worksheet - Drop Downs'!$A$244:$A$248</xm:f>
          </x14:formula1>
          <xm:sqref>F16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A77"/>
  <sheetViews>
    <sheetView showGridLines="0" topLeftCell="A6" zoomScaleNormal="100" workbookViewId="0">
      <selection activeCell="P9" sqref="P9"/>
    </sheetView>
  </sheetViews>
  <sheetFormatPr defaultColWidth="9.15625" defaultRowHeight="30" customHeight="1"/>
  <cols>
    <col min="1" max="1" width="8.578125" style="103" customWidth="1"/>
    <col min="2" max="2" width="11.578125" style="14" customWidth="1"/>
    <col min="3" max="12" width="10.15625" style="14" customWidth="1"/>
    <col min="13" max="13" width="5.15625" style="97" customWidth="1"/>
    <col min="14" max="14" width="10.15625" style="103" customWidth="1"/>
    <col min="15" max="25" width="10.15625" style="14" customWidth="1"/>
    <col min="26" max="27" width="15.578125" style="35" customWidth="1"/>
    <col min="28" max="45" width="10.15625" style="97" customWidth="1"/>
    <col min="46" max="16384" width="9.15625" style="97"/>
  </cols>
  <sheetData>
    <row r="1" spans="1:27" s="158" customFormat="1" ht="30" customHeight="1">
      <c r="A1" s="443" t="s">
        <v>382</v>
      </c>
      <c r="B1" s="443"/>
      <c r="C1" s="443"/>
      <c r="D1" s="443"/>
      <c r="E1" s="443"/>
      <c r="F1" s="443"/>
      <c r="G1" s="443"/>
      <c r="H1" s="443"/>
      <c r="I1" s="443"/>
      <c r="J1" s="443"/>
      <c r="K1" s="443"/>
      <c r="L1" s="443"/>
      <c r="M1" s="443"/>
      <c r="N1" s="443"/>
      <c r="O1" s="443"/>
      <c r="P1" s="443"/>
      <c r="Q1" s="443"/>
      <c r="R1" s="443"/>
      <c r="S1" s="443"/>
      <c r="T1" s="443"/>
      <c r="U1" s="443"/>
      <c r="V1" s="443"/>
      <c r="W1" s="443"/>
      <c r="X1" s="443"/>
      <c r="Y1" s="443"/>
      <c r="Z1" s="35"/>
      <c r="AA1" s="35"/>
    </row>
    <row r="2" spans="1:27" ht="30" customHeight="1">
      <c r="A2" s="444" t="s">
        <v>383</v>
      </c>
      <c r="B2" s="445"/>
      <c r="C2" s="445"/>
      <c r="D2" s="445"/>
      <c r="E2" s="445"/>
      <c r="F2" s="445"/>
      <c r="G2" s="445"/>
      <c r="H2" s="445"/>
      <c r="I2" s="445"/>
      <c r="J2" s="445"/>
      <c r="K2" s="445"/>
      <c r="L2" s="446"/>
      <c r="N2" s="444" t="s">
        <v>384</v>
      </c>
      <c r="O2" s="445"/>
      <c r="P2" s="445"/>
      <c r="Q2" s="445"/>
      <c r="R2" s="445"/>
      <c r="S2" s="445"/>
      <c r="T2" s="445"/>
      <c r="U2" s="445"/>
      <c r="V2" s="445"/>
      <c r="W2" s="445"/>
      <c r="X2" s="445"/>
      <c r="Y2" s="446"/>
    </row>
    <row r="3" spans="1:27" s="81" customFormat="1" ht="15" customHeight="1">
      <c r="A3" s="75"/>
      <c r="B3" s="75"/>
      <c r="C3" s="75"/>
      <c r="D3" s="75"/>
      <c r="E3" s="75"/>
      <c r="F3" s="75"/>
      <c r="G3" s="75"/>
      <c r="H3" s="75"/>
      <c r="I3" s="75"/>
      <c r="J3" s="75"/>
      <c r="K3" s="75"/>
      <c r="L3" s="75"/>
      <c r="N3" s="75"/>
      <c r="O3" s="75"/>
      <c r="P3" s="75"/>
      <c r="Q3" s="75"/>
      <c r="R3" s="75"/>
      <c r="S3" s="75"/>
      <c r="T3" s="75"/>
      <c r="U3" s="75"/>
      <c r="V3" s="75"/>
      <c r="W3" s="75"/>
      <c r="X3" s="75"/>
      <c r="Y3" s="75"/>
      <c r="Z3" s="35"/>
      <c r="AA3" s="35"/>
    </row>
    <row r="4" spans="1:27" s="81" customFormat="1" ht="45" customHeight="1">
      <c r="A4" s="387" t="s">
        <v>385</v>
      </c>
      <c r="B4" s="388"/>
      <c r="C4" s="388"/>
      <c r="D4" s="388"/>
      <c r="E4" s="388"/>
      <c r="F4" s="388"/>
      <c r="G4" s="388"/>
      <c r="H4" s="388"/>
      <c r="I4" s="388"/>
      <c r="J4" s="388"/>
      <c r="K4" s="388"/>
      <c r="L4" s="389"/>
      <c r="M4" s="97"/>
      <c r="N4" s="387" t="s">
        <v>386</v>
      </c>
      <c r="O4" s="388"/>
      <c r="P4" s="388"/>
      <c r="Q4" s="388"/>
      <c r="R4" s="388"/>
      <c r="S4" s="388"/>
      <c r="T4" s="388"/>
      <c r="U4" s="388"/>
      <c r="V4" s="388"/>
      <c r="W4" s="388"/>
      <c r="X4" s="388"/>
      <c r="Y4" s="389"/>
      <c r="Z4" s="35"/>
      <c r="AA4" s="35"/>
    </row>
    <row r="5" spans="1:27" s="81" customFormat="1" ht="15" customHeight="1" thickBot="1">
      <c r="A5" s="75"/>
      <c r="B5" s="75"/>
      <c r="C5" s="75"/>
      <c r="D5" s="75"/>
      <c r="E5" s="75"/>
      <c r="F5" s="75"/>
      <c r="G5" s="75"/>
      <c r="H5" s="75"/>
      <c r="I5" s="75"/>
      <c r="J5" s="75"/>
      <c r="K5" s="75"/>
      <c r="L5" s="75"/>
      <c r="N5" s="75"/>
      <c r="O5" s="75"/>
      <c r="P5" s="75"/>
      <c r="Q5" s="75"/>
      <c r="R5" s="75"/>
      <c r="S5" s="75"/>
      <c r="T5" s="75"/>
      <c r="U5" s="75"/>
      <c r="V5" s="75"/>
      <c r="W5" s="75"/>
      <c r="X5" s="75"/>
      <c r="Y5" s="75"/>
      <c r="Z5" s="35"/>
      <c r="AA5" s="35"/>
    </row>
    <row r="6" spans="1:27" s="81" customFormat="1" ht="30" customHeight="1">
      <c r="A6" s="104" t="s">
        <v>387</v>
      </c>
      <c r="B6" s="453" t="s">
        <v>388</v>
      </c>
      <c r="C6" s="453"/>
      <c r="D6" s="453"/>
      <c r="E6" s="453"/>
      <c r="F6" s="453"/>
      <c r="G6" s="453"/>
      <c r="H6" s="453"/>
      <c r="I6" s="453"/>
      <c r="J6" s="453"/>
      <c r="K6" s="453"/>
      <c r="L6" s="454"/>
      <c r="N6" s="104" t="s">
        <v>389</v>
      </c>
      <c r="O6" s="453" t="s">
        <v>388</v>
      </c>
      <c r="P6" s="453"/>
      <c r="Q6" s="453"/>
      <c r="R6" s="453"/>
      <c r="S6" s="453"/>
      <c r="T6" s="453"/>
      <c r="U6" s="453"/>
      <c r="V6" s="453"/>
      <c r="W6" s="453"/>
      <c r="X6" s="453"/>
      <c r="Y6" s="454"/>
      <c r="Z6" s="35"/>
      <c r="AA6" s="35"/>
    </row>
    <row r="7" spans="1:27" ht="20.100000000000001" customHeight="1">
      <c r="A7" s="447" t="s">
        <v>390</v>
      </c>
      <c r="B7" s="448"/>
      <c r="C7" s="448"/>
      <c r="D7" s="448"/>
      <c r="E7" s="448"/>
      <c r="F7" s="448"/>
      <c r="G7" s="448"/>
      <c r="H7" s="448"/>
      <c r="I7" s="448"/>
      <c r="J7" s="448"/>
      <c r="K7" s="448"/>
      <c r="L7" s="449"/>
      <c r="M7" s="81"/>
      <c r="N7" s="447" t="s">
        <v>391</v>
      </c>
      <c r="O7" s="448"/>
      <c r="P7" s="448"/>
      <c r="Q7" s="448"/>
      <c r="R7" s="448"/>
      <c r="S7" s="448"/>
      <c r="T7" s="448"/>
      <c r="U7" s="448"/>
      <c r="V7" s="448"/>
      <c r="W7" s="448"/>
      <c r="X7" s="448"/>
      <c r="Y7" s="449"/>
    </row>
    <row r="8" spans="1:27" ht="15" customHeight="1">
      <c r="A8" s="95"/>
      <c r="L8" s="96"/>
      <c r="N8" s="95"/>
      <c r="Y8" s="96"/>
    </row>
    <row r="9" spans="1:27" ht="45" customHeight="1">
      <c r="A9" s="457"/>
      <c r="B9" s="458"/>
      <c r="C9" s="19" t="s">
        <v>346</v>
      </c>
      <c r="D9" s="19" t="s">
        <v>392</v>
      </c>
      <c r="E9" s="19" t="s">
        <v>393</v>
      </c>
      <c r="F9" s="19" t="s">
        <v>394</v>
      </c>
      <c r="G9" s="19" t="s">
        <v>395</v>
      </c>
      <c r="H9" s="19" t="s">
        <v>396</v>
      </c>
      <c r="I9" s="19" t="s">
        <v>397</v>
      </c>
      <c r="J9" s="19" t="s">
        <v>398</v>
      </c>
      <c r="K9" s="19" t="s">
        <v>399</v>
      </c>
      <c r="L9" s="31" t="s">
        <v>400</v>
      </c>
      <c r="N9" s="457"/>
      <c r="O9" s="458"/>
      <c r="P9" s="137" t="s">
        <v>348</v>
      </c>
      <c r="Q9" s="137" t="s">
        <v>401</v>
      </c>
      <c r="R9" s="137" t="s">
        <v>402</v>
      </c>
      <c r="S9" s="137" t="s">
        <v>403</v>
      </c>
      <c r="T9" s="137" t="s">
        <v>404</v>
      </c>
      <c r="U9" s="137" t="s">
        <v>405</v>
      </c>
      <c r="V9" s="137" t="s">
        <v>406</v>
      </c>
      <c r="W9" s="137" t="s">
        <v>407</v>
      </c>
      <c r="X9" s="137" t="s">
        <v>408</v>
      </c>
      <c r="Y9" s="31" t="s">
        <v>400</v>
      </c>
    </row>
    <row r="10" spans="1:27" ht="90" customHeight="1">
      <c r="A10" s="459" t="s">
        <v>409</v>
      </c>
      <c r="B10" s="269"/>
      <c r="C10" s="92">
        <v>3976</v>
      </c>
      <c r="D10" s="92">
        <v>3130</v>
      </c>
      <c r="E10" s="92">
        <v>4401</v>
      </c>
      <c r="F10" s="92">
        <v>5796</v>
      </c>
      <c r="G10" s="92">
        <v>6268</v>
      </c>
      <c r="H10" s="159">
        <v>6338</v>
      </c>
      <c r="I10" s="93"/>
      <c r="J10" s="93"/>
      <c r="K10" s="93"/>
      <c r="L10" s="94"/>
      <c r="N10" s="459" t="s">
        <v>410</v>
      </c>
      <c r="O10" s="269"/>
      <c r="P10" s="92">
        <v>13593</v>
      </c>
      <c r="Q10" s="92">
        <v>9689</v>
      </c>
      <c r="R10" s="92">
        <v>11745</v>
      </c>
      <c r="S10" s="92">
        <v>15348</v>
      </c>
      <c r="T10" s="92">
        <v>17717</v>
      </c>
      <c r="U10" s="159">
        <v>17071</v>
      </c>
      <c r="V10" s="93"/>
      <c r="W10" s="93"/>
      <c r="X10" s="93"/>
      <c r="Y10" s="94"/>
    </row>
    <row r="11" spans="1:27" ht="270" customHeight="1">
      <c r="A11" s="95"/>
      <c r="L11" s="96"/>
      <c r="N11" s="98"/>
      <c r="Y11" s="96"/>
    </row>
    <row r="12" spans="1:27" ht="50.1" customHeight="1">
      <c r="A12" s="70" t="s">
        <v>387</v>
      </c>
      <c r="B12" s="440" t="s">
        <v>411</v>
      </c>
      <c r="C12" s="440"/>
      <c r="D12" s="440"/>
      <c r="E12" s="440"/>
      <c r="F12" s="440"/>
      <c r="G12" s="440"/>
      <c r="H12" s="440"/>
      <c r="I12" s="440"/>
      <c r="J12" s="270" t="s">
        <v>346</v>
      </c>
      <c r="K12" s="441"/>
      <c r="L12" s="271"/>
      <c r="N12" s="70" t="s">
        <v>389</v>
      </c>
      <c r="O12" s="440" t="s">
        <v>411</v>
      </c>
      <c r="P12" s="440"/>
      <c r="Q12" s="440"/>
      <c r="R12" s="440"/>
      <c r="S12" s="440"/>
      <c r="T12" s="440"/>
      <c r="U12" s="440"/>
      <c r="V12" s="440"/>
      <c r="W12" s="270" t="s">
        <v>348</v>
      </c>
      <c r="X12" s="441"/>
      <c r="Y12" s="271"/>
    </row>
    <row r="13" spans="1:27" ht="15" customHeight="1">
      <c r="A13" s="99"/>
      <c r="B13" s="255"/>
      <c r="C13" s="255"/>
      <c r="D13" s="255"/>
      <c r="E13" s="255"/>
      <c r="F13" s="255"/>
      <c r="G13" s="255"/>
      <c r="H13" s="255"/>
      <c r="I13" s="255"/>
      <c r="J13" s="255"/>
      <c r="K13" s="255"/>
      <c r="L13" s="256"/>
      <c r="N13" s="99"/>
      <c r="O13" s="255"/>
      <c r="P13" s="255"/>
      <c r="Q13" s="255"/>
      <c r="R13" s="255"/>
      <c r="S13" s="255"/>
      <c r="T13" s="255"/>
      <c r="U13" s="255"/>
      <c r="V13" s="255"/>
      <c r="W13" s="255"/>
      <c r="X13" s="255"/>
      <c r="Y13" s="256"/>
    </row>
    <row r="14" spans="1:27" ht="30" customHeight="1">
      <c r="A14" s="99"/>
      <c r="B14" s="437" t="str">
        <f>'Worksheet - Tables'!Q75</f>
        <v>Overall homelessness will decrease by 100% between March 2020 and March 2028.</v>
      </c>
      <c r="C14" s="438"/>
      <c r="D14" s="438"/>
      <c r="E14" s="438"/>
      <c r="F14" s="438"/>
      <c r="G14" s="438"/>
      <c r="H14" s="438"/>
      <c r="I14" s="438"/>
      <c r="J14" s="438"/>
      <c r="K14" s="439"/>
      <c r="L14" s="100"/>
      <c r="N14" s="99"/>
      <c r="O14" s="437" t="str">
        <f>'Worksheet - Tables'!Q105</f>
        <v>Overall homelessness will decrease by 100% between 2019-20 and 2027-28.</v>
      </c>
      <c r="P14" s="438"/>
      <c r="Q14" s="438"/>
      <c r="R14" s="438"/>
      <c r="S14" s="438"/>
      <c r="T14" s="438"/>
      <c r="U14" s="438"/>
      <c r="V14" s="438"/>
      <c r="W14" s="438"/>
      <c r="X14" s="439"/>
      <c r="Y14" s="100"/>
    </row>
    <row r="15" spans="1:27" ht="60" customHeight="1">
      <c r="A15" s="99"/>
      <c r="B15" s="442" t="s">
        <v>412</v>
      </c>
      <c r="C15" s="442"/>
      <c r="D15" s="442"/>
      <c r="E15" s="442"/>
      <c r="F15" s="442"/>
      <c r="G15" s="442"/>
      <c r="H15" s="442"/>
      <c r="I15" s="442"/>
      <c r="J15" s="442"/>
      <c r="K15" s="442"/>
      <c r="L15" s="100"/>
      <c r="N15" s="99"/>
      <c r="O15" s="442" t="s">
        <v>412</v>
      </c>
      <c r="P15" s="442"/>
      <c r="Q15" s="442"/>
      <c r="R15" s="442"/>
      <c r="S15" s="442"/>
      <c r="T15" s="442"/>
      <c r="U15" s="442"/>
      <c r="V15" s="442"/>
      <c r="W15" s="442"/>
      <c r="X15" s="442"/>
      <c r="Y15" s="100"/>
    </row>
    <row r="16" spans="1:27" ht="100.35" customHeight="1">
      <c r="A16" s="99"/>
      <c r="B16" s="257" t="s">
        <v>413</v>
      </c>
      <c r="C16" s="257"/>
      <c r="D16" s="257"/>
      <c r="E16" s="257"/>
      <c r="F16" s="257"/>
      <c r="G16" s="257"/>
      <c r="H16" s="257"/>
      <c r="I16" s="257"/>
      <c r="J16" s="257"/>
      <c r="K16" s="257"/>
      <c r="L16" s="258"/>
      <c r="N16" s="99"/>
      <c r="O16" s="305" t="s">
        <v>413</v>
      </c>
      <c r="P16" s="305"/>
      <c r="Q16" s="305"/>
      <c r="R16" s="305"/>
      <c r="S16" s="305"/>
      <c r="T16" s="305"/>
      <c r="U16" s="305"/>
      <c r="V16" s="305"/>
      <c r="W16" s="305"/>
      <c r="X16" s="305"/>
      <c r="Y16" s="315"/>
    </row>
    <row r="17" spans="1:25" ht="60" customHeight="1">
      <c r="A17" s="99"/>
      <c r="B17" s="197" t="s">
        <v>414</v>
      </c>
      <c r="C17" s="198"/>
      <c r="D17" s="198"/>
      <c r="E17" s="198"/>
      <c r="F17" s="198"/>
      <c r="G17" s="198"/>
      <c r="H17" s="198"/>
      <c r="I17" s="198"/>
      <c r="J17" s="198"/>
      <c r="K17" s="198"/>
      <c r="L17" s="199"/>
      <c r="N17" s="99"/>
      <c r="O17" s="197" t="s">
        <v>414</v>
      </c>
      <c r="P17" s="198"/>
      <c r="Q17" s="198"/>
      <c r="R17" s="198"/>
      <c r="S17" s="198"/>
      <c r="T17" s="198"/>
      <c r="U17" s="198"/>
      <c r="V17" s="198"/>
      <c r="W17" s="198"/>
      <c r="X17" s="198"/>
      <c r="Y17" s="199"/>
    </row>
    <row r="18" spans="1:25" ht="30" customHeight="1" thickBot="1">
      <c r="A18" s="102"/>
      <c r="B18" s="210"/>
      <c r="C18" s="211"/>
      <c r="D18" s="211"/>
      <c r="E18" s="211"/>
      <c r="F18" s="211"/>
      <c r="G18" s="211"/>
      <c r="H18" s="211"/>
      <c r="I18" s="211"/>
      <c r="J18" s="211"/>
      <c r="K18" s="211"/>
      <c r="L18" s="212"/>
      <c r="N18" s="102"/>
      <c r="O18" s="210"/>
      <c r="P18" s="211"/>
      <c r="Q18" s="211"/>
      <c r="R18" s="211"/>
      <c r="S18" s="211"/>
      <c r="T18" s="211"/>
      <c r="U18" s="211"/>
      <c r="V18" s="211"/>
      <c r="W18" s="211"/>
      <c r="X18" s="211"/>
      <c r="Y18" s="212"/>
    </row>
    <row r="19" spans="1:25" ht="15" customHeight="1" thickBot="1"/>
    <row r="20" spans="1:25" ht="30" customHeight="1">
      <c r="A20" s="104" t="s">
        <v>415</v>
      </c>
      <c r="B20" s="453" t="s">
        <v>416</v>
      </c>
      <c r="C20" s="453"/>
      <c r="D20" s="453"/>
      <c r="E20" s="453"/>
      <c r="F20" s="453"/>
      <c r="G20" s="453"/>
      <c r="H20" s="453"/>
      <c r="I20" s="453"/>
      <c r="J20" s="453"/>
      <c r="K20" s="453"/>
      <c r="L20" s="454"/>
      <c r="N20" s="104" t="s">
        <v>417</v>
      </c>
      <c r="O20" s="453" t="s">
        <v>416</v>
      </c>
      <c r="P20" s="453"/>
      <c r="Q20" s="453"/>
      <c r="R20" s="453"/>
      <c r="S20" s="453"/>
      <c r="T20" s="453"/>
      <c r="U20" s="453"/>
      <c r="V20" s="453"/>
      <c r="W20" s="453"/>
      <c r="X20" s="453"/>
      <c r="Y20" s="454"/>
    </row>
    <row r="21" spans="1:25" ht="20.100000000000001" customHeight="1">
      <c r="A21" s="447" t="s">
        <v>418</v>
      </c>
      <c r="B21" s="448"/>
      <c r="C21" s="448"/>
      <c r="D21" s="448"/>
      <c r="E21" s="448"/>
      <c r="F21" s="448"/>
      <c r="G21" s="448"/>
      <c r="H21" s="448"/>
      <c r="I21" s="448"/>
      <c r="J21" s="448"/>
      <c r="K21" s="448"/>
      <c r="L21" s="449"/>
      <c r="N21" s="447" t="s">
        <v>419</v>
      </c>
      <c r="O21" s="448"/>
      <c r="P21" s="448"/>
      <c r="Q21" s="448"/>
      <c r="R21" s="448"/>
      <c r="S21" s="448"/>
      <c r="T21" s="448"/>
      <c r="U21" s="448"/>
      <c r="V21" s="448"/>
      <c r="W21" s="448"/>
      <c r="X21" s="448"/>
      <c r="Y21" s="449"/>
    </row>
    <row r="22" spans="1:25" ht="15" customHeight="1">
      <c r="A22" s="95"/>
      <c r="L22" s="96"/>
      <c r="N22" s="95"/>
      <c r="Y22" s="96"/>
    </row>
    <row r="23" spans="1:25" ht="45" customHeight="1">
      <c r="A23" s="450"/>
      <c r="B23" s="451"/>
      <c r="C23" s="19" t="s">
        <v>346</v>
      </c>
      <c r="D23" s="19" t="s">
        <v>392</v>
      </c>
      <c r="E23" s="19" t="s">
        <v>393</v>
      </c>
      <c r="F23" s="19" t="s">
        <v>394</v>
      </c>
      <c r="G23" s="19" t="s">
        <v>395</v>
      </c>
      <c r="H23" s="19" t="s">
        <v>396</v>
      </c>
      <c r="I23" s="19" t="s">
        <v>397</v>
      </c>
      <c r="J23" s="19" t="s">
        <v>398</v>
      </c>
      <c r="K23" s="19" t="s">
        <v>399</v>
      </c>
      <c r="L23" s="31" t="s">
        <v>400</v>
      </c>
      <c r="N23" s="450"/>
      <c r="O23" s="451"/>
      <c r="P23" s="137" t="s">
        <v>348</v>
      </c>
      <c r="Q23" s="137" t="s">
        <v>401</v>
      </c>
      <c r="R23" s="137" t="s">
        <v>402</v>
      </c>
      <c r="S23" s="137" t="s">
        <v>403</v>
      </c>
      <c r="T23" s="137" t="s">
        <v>404</v>
      </c>
      <c r="U23" s="137" t="s">
        <v>405</v>
      </c>
      <c r="V23" s="137" t="s">
        <v>406</v>
      </c>
      <c r="W23" s="137" t="s">
        <v>407</v>
      </c>
      <c r="X23" s="137" t="s">
        <v>408</v>
      </c>
      <c r="Y23" s="31" t="s">
        <v>400</v>
      </c>
    </row>
    <row r="24" spans="1:25" ht="75" customHeight="1">
      <c r="A24" s="452" t="s">
        <v>420</v>
      </c>
      <c r="B24" s="254"/>
      <c r="C24" s="105">
        <v>339</v>
      </c>
      <c r="D24" s="105">
        <v>372</v>
      </c>
      <c r="E24" s="105">
        <v>478</v>
      </c>
      <c r="F24" s="105">
        <v>587</v>
      </c>
      <c r="G24" s="105">
        <v>554</v>
      </c>
      <c r="H24" s="159">
        <v>578</v>
      </c>
      <c r="I24" s="93"/>
      <c r="J24" s="93"/>
      <c r="K24" s="93"/>
      <c r="L24" s="106"/>
      <c r="N24" s="452" t="s">
        <v>421</v>
      </c>
      <c r="O24" s="254"/>
      <c r="P24" s="105">
        <v>4834</v>
      </c>
      <c r="Q24" s="105">
        <v>3323</v>
      </c>
      <c r="R24" s="105">
        <v>4770</v>
      </c>
      <c r="S24" s="105">
        <v>6066</v>
      </c>
      <c r="T24" s="105">
        <v>6997</v>
      </c>
      <c r="U24" s="159">
        <v>6187</v>
      </c>
      <c r="V24" s="93"/>
      <c r="W24" s="93"/>
      <c r="X24" s="93"/>
      <c r="Y24" s="106"/>
    </row>
    <row r="25" spans="1:25" ht="270" customHeight="1">
      <c r="A25" s="95"/>
      <c r="L25" s="96"/>
      <c r="N25" s="98"/>
      <c r="Y25" s="96"/>
    </row>
    <row r="26" spans="1:25" ht="50.1" customHeight="1">
      <c r="A26" s="70" t="s">
        <v>415</v>
      </c>
      <c r="B26" s="440" t="s">
        <v>411</v>
      </c>
      <c r="C26" s="440"/>
      <c r="D26" s="440"/>
      <c r="E26" s="440"/>
      <c r="F26" s="440"/>
      <c r="G26" s="440"/>
      <c r="H26" s="440"/>
      <c r="I26" s="440"/>
      <c r="J26" s="270" t="s">
        <v>346</v>
      </c>
      <c r="K26" s="441"/>
      <c r="L26" s="271"/>
      <c r="N26" s="70" t="s">
        <v>417</v>
      </c>
      <c r="O26" s="440" t="s">
        <v>411</v>
      </c>
      <c r="P26" s="440"/>
      <c r="Q26" s="440"/>
      <c r="R26" s="440"/>
      <c r="S26" s="440"/>
      <c r="T26" s="440"/>
      <c r="U26" s="440"/>
      <c r="V26" s="440"/>
      <c r="W26" s="270" t="s">
        <v>348</v>
      </c>
      <c r="X26" s="441"/>
      <c r="Y26" s="271"/>
    </row>
    <row r="27" spans="1:25" ht="15" customHeight="1">
      <c r="A27" s="99"/>
      <c r="B27" s="255"/>
      <c r="C27" s="255"/>
      <c r="D27" s="255"/>
      <c r="E27" s="255"/>
      <c r="F27" s="255"/>
      <c r="G27" s="255"/>
      <c r="H27" s="255"/>
      <c r="I27" s="255"/>
      <c r="J27" s="255"/>
      <c r="K27" s="255"/>
      <c r="L27" s="256"/>
      <c r="N27" s="99"/>
      <c r="O27" s="255"/>
      <c r="P27" s="255"/>
      <c r="Q27" s="255"/>
      <c r="R27" s="255"/>
      <c r="S27" s="255"/>
      <c r="T27" s="255"/>
      <c r="U27" s="255"/>
      <c r="V27" s="255"/>
      <c r="W27" s="255"/>
      <c r="X27" s="255"/>
      <c r="Y27" s="256"/>
    </row>
    <row r="28" spans="1:25" ht="30" customHeight="1">
      <c r="A28" s="99"/>
      <c r="B28" s="437" t="str">
        <f>'Worksheet - Tables'!Q82</f>
        <v>New inflows to homelessness will decrease by 100% between March 2020 and March 2028.</v>
      </c>
      <c r="C28" s="438"/>
      <c r="D28" s="438"/>
      <c r="E28" s="438"/>
      <c r="F28" s="438"/>
      <c r="G28" s="438"/>
      <c r="H28" s="438"/>
      <c r="I28" s="438"/>
      <c r="J28" s="438"/>
      <c r="K28" s="439"/>
      <c r="L28" s="100"/>
      <c r="N28" s="99"/>
      <c r="O28" s="437" t="str">
        <f>'Worksheet - Tables'!Q112</f>
        <v>New inflows to homelessness will decrease by 100% between 2019-20 and 2027-28.</v>
      </c>
      <c r="P28" s="438"/>
      <c r="Q28" s="438"/>
      <c r="R28" s="438"/>
      <c r="S28" s="438"/>
      <c r="T28" s="438"/>
      <c r="U28" s="438"/>
      <c r="V28" s="438"/>
      <c r="W28" s="438"/>
      <c r="X28" s="439"/>
      <c r="Y28" s="100"/>
    </row>
    <row r="29" spans="1:25" ht="60" customHeight="1">
      <c r="A29" s="99"/>
      <c r="B29" s="442" t="s">
        <v>412</v>
      </c>
      <c r="C29" s="442"/>
      <c r="D29" s="442"/>
      <c r="E29" s="442"/>
      <c r="F29" s="442"/>
      <c r="G29" s="442"/>
      <c r="H29" s="442"/>
      <c r="I29" s="442"/>
      <c r="J29" s="442"/>
      <c r="K29" s="442"/>
      <c r="L29" s="100"/>
      <c r="N29" s="99"/>
      <c r="O29" s="442" t="s">
        <v>412</v>
      </c>
      <c r="P29" s="442"/>
      <c r="Q29" s="442"/>
      <c r="R29" s="442"/>
      <c r="S29" s="442"/>
      <c r="T29" s="442"/>
      <c r="U29" s="442"/>
      <c r="V29" s="442"/>
      <c r="W29" s="442"/>
      <c r="X29" s="442"/>
      <c r="Y29" s="100"/>
    </row>
    <row r="30" spans="1:25" ht="100.35" customHeight="1">
      <c r="A30" s="99"/>
      <c r="B30" s="305" t="s">
        <v>413</v>
      </c>
      <c r="C30" s="305"/>
      <c r="D30" s="305"/>
      <c r="E30" s="305"/>
      <c r="F30" s="305"/>
      <c r="G30" s="305"/>
      <c r="H30" s="305"/>
      <c r="I30" s="305"/>
      <c r="J30" s="305"/>
      <c r="K30" s="305"/>
      <c r="L30" s="315"/>
      <c r="N30" s="99"/>
      <c r="O30" s="305" t="s">
        <v>413</v>
      </c>
      <c r="P30" s="305"/>
      <c r="Q30" s="305"/>
      <c r="R30" s="305"/>
      <c r="S30" s="305"/>
      <c r="T30" s="305"/>
      <c r="U30" s="305"/>
      <c r="V30" s="305"/>
      <c r="W30" s="305"/>
      <c r="X30" s="305"/>
      <c r="Y30" s="315"/>
    </row>
    <row r="31" spans="1:25" ht="60" customHeight="1">
      <c r="A31" s="99"/>
      <c r="B31" s="197" t="s">
        <v>422</v>
      </c>
      <c r="C31" s="198"/>
      <c r="D31" s="198"/>
      <c r="E31" s="198"/>
      <c r="F31" s="198"/>
      <c r="G31" s="198"/>
      <c r="H31" s="198"/>
      <c r="I31" s="198"/>
      <c r="J31" s="198"/>
      <c r="K31" s="198"/>
      <c r="L31" s="199"/>
      <c r="N31" s="99"/>
      <c r="O31" s="197" t="s">
        <v>422</v>
      </c>
      <c r="P31" s="198"/>
      <c r="Q31" s="198"/>
      <c r="R31" s="198"/>
      <c r="S31" s="198"/>
      <c r="T31" s="198"/>
      <c r="U31" s="198"/>
      <c r="V31" s="198"/>
      <c r="W31" s="198"/>
      <c r="X31" s="198"/>
      <c r="Y31" s="199"/>
    </row>
    <row r="32" spans="1:25" ht="30" customHeight="1" thickBot="1">
      <c r="A32" s="102"/>
      <c r="B32" s="210"/>
      <c r="C32" s="211"/>
      <c r="D32" s="211"/>
      <c r="E32" s="211"/>
      <c r="F32" s="211"/>
      <c r="G32" s="211"/>
      <c r="H32" s="211"/>
      <c r="I32" s="211"/>
      <c r="J32" s="211"/>
      <c r="K32" s="211"/>
      <c r="L32" s="212"/>
      <c r="N32" s="102"/>
      <c r="O32" s="210"/>
      <c r="P32" s="211"/>
      <c r="Q32" s="211"/>
      <c r="R32" s="211"/>
      <c r="S32" s="211"/>
      <c r="T32" s="211"/>
      <c r="U32" s="211"/>
      <c r="V32" s="211"/>
      <c r="W32" s="211"/>
      <c r="X32" s="211"/>
      <c r="Y32" s="212"/>
    </row>
    <row r="33" spans="1:25" ht="15" customHeight="1" thickBot="1"/>
    <row r="34" spans="1:25" ht="30" customHeight="1">
      <c r="A34" s="73" t="s">
        <v>423</v>
      </c>
      <c r="B34" s="455" t="s">
        <v>424</v>
      </c>
      <c r="C34" s="455"/>
      <c r="D34" s="455"/>
      <c r="E34" s="455"/>
      <c r="F34" s="455"/>
      <c r="G34" s="455"/>
      <c r="H34" s="455"/>
      <c r="I34" s="455"/>
      <c r="J34" s="455"/>
      <c r="K34" s="455"/>
      <c r="L34" s="456"/>
      <c r="N34" s="73" t="s">
        <v>425</v>
      </c>
      <c r="O34" s="455" t="s">
        <v>424</v>
      </c>
      <c r="P34" s="455"/>
      <c r="Q34" s="455"/>
      <c r="R34" s="455"/>
      <c r="S34" s="455"/>
      <c r="T34" s="455"/>
      <c r="U34" s="455"/>
      <c r="V34" s="455"/>
      <c r="W34" s="455"/>
      <c r="X34" s="455"/>
      <c r="Y34" s="456"/>
    </row>
    <row r="35" spans="1:25" ht="20.100000000000001" customHeight="1">
      <c r="A35" s="447" t="s">
        <v>426</v>
      </c>
      <c r="B35" s="448"/>
      <c r="C35" s="448"/>
      <c r="D35" s="448"/>
      <c r="E35" s="448"/>
      <c r="F35" s="448"/>
      <c r="G35" s="448"/>
      <c r="H35" s="448"/>
      <c r="I35" s="448"/>
      <c r="J35" s="448"/>
      <c r="K35" s="448"/>
      <c r="L35" s="449"/>
      <c r="N35" s="447" t="s">
        <v>427</v>
      </c>
      <c r="O35" s="448"/>
      <c r="P35" s="448"/>
      <c r="Q35" s="448"/>
      <c r="R35" s="448"/>
      <c r="S35" s="448"/>
      <c r="T35" s="448"/>
      <c r="U35" s="448"/>
      <c r="V35" s="448"/>
      <c r="W35" s="448"/>
      <c r="X35" s="448"/>
      <c r="Y35" s="449"/>
    </row>
    <row r="36" spans="1:25" ht="15" customHeight="1">
      <c r="A36" s="95"/>
      <c r="L36" s="96"/>
      <c r="N36" s="95"/>
      <c r="Y36" s="96"/>
    </row>
    <row r="37" spans="1:25" ht="45" customHeight="1">
      <c r="A37" s="450"/>
      <c r="B37" s="451"/>
      <c r="C37" s="19" t="s">
        <v>346</v>
      </c>
      <c r="D37" s="19" t="s">
        <v>392</v>
      </c>
      <c r="E37" s="19" t="s">
        <v>393</v>
      </c>
      <c r="F37" s="19" t="s">
        <v>394</v>
      </c>
      <c r="G37" s="19" t="s">
        <v>395</v>
      </c>
      <c r="H37" s="19" t="s">
        <v>396</v>
      </c>
      <c r="I37" s="19" t="s">
        <v>397</v>
      </c>
      <c r="J37" s="19" t="s">
        <v>398</v>
      </c>
      <c r="K37" s="19" t="s">
        <v>399</v>
      </c>
      <c r="L37" s="31" t="s">
        <v>400</v>
      </c>
      <c r="N37" s="450"/>
      <c r="O37" s="451"/>
      <c r="P37" s="137" t="s">
        <v>348</v>
      </c>
      <c r="Q37" s="137" t="s">
        <v>401</v>
      </c>
      <c r="R37" s="137" t="s">
        <v>402</v>
      </c>
      <c r="S37" s="137" t="s">
        <v>403</v>
      </c>
      <c r="T37" s="137" t="s">
        <v>404</v>
      </c>
      <c r="U37" s="137" t="s">
        <v>405</v>
      </c>
      <c r="V37" s="137" t="s">
        <v>406</v>
      </c>
      <c r="W37" s="137" t="s">
        <v>407</v>
      </c>
      <c r="X37" s="137" t="s">
        <v>408</v>
      </c>
      <c r="Y37" s="31" t="s">
        <v>400</v>
      </c>
    </row>
    <row r="38" spans="1:25" ht="75" customHeight="1">
      <c r="A38" s="452" t="s">
        <v>428</v>
      </c>
      <c r="B38" s="254"/>
      <c r="C38" s="105">
        <v>583</v>
      </c>
      <c r="D38" s="105">
        <v>479</v>
      </c>
      <c r="E38" s="105">
        <v>599</v>
      </c>
      <c r="F38" s="105">
        <v>795</v>
      </c>
      <c r="G38" s="105">
        <v>926</v>
      </c>
      <c r="H38" s="159">
        <v>786</v>
      </c>
      <c r="I38" s="93"/>
      <c r="J38" s="93"/>
      <c r="K38" s="93"/>
      <c r="L38" s="106"/>
      <c r="N38" s="452" t="s">
        <v>429</v>
      </c>
      <c r="O38" s="254"/>
      <c r="P38" s="105">
        <v>6209</v>
      </c>
      <c r="Q38" s="105">
        <v>4160</v>
      </c>
      <c r="R38" s="105">
        <v>5127</v>
      </c>
      <c r="S38" s="105">
        <v>6996</v>
      </c>
      <c r="T38" s="105">
        <v>7970</v>
      </c>
      <c r="U38" s="159">
        <v>7429</v>
      </c>
      <c r="V38" s="93"/>
      <c r="W38" s="93"/>
      <c r="X38" s="93"/>
      <c r="Y38" s="106"/>
    </row>
    <row r="39" spans="1:25" ht="270" customHeight="1">
      <c r="A39" s="95"/>
      <c r="L39" s="96"/>
      <c r="N39" s="98"/>
      <c r="Y39" s="96"/>
    </row>
    <row r="40" spans="1:25" ht="50.1" customHeight="1">
      <c r="A40" s="70" t="s">
        <v>423</v>
      </c>
      <c r="B40" s="440" t="s">
        <v>411</v>
      </c>
      <c r="C40" s="440"/>
      <c r="D40" s="440"/>
      <c r="E40" s="440"/>
      <c r="F40" s="440"/>
      <c r="G40" s="440"/>
      <c r="H40" s="440"/>
      <c r="I40" s="440"/>
      <c r="J40" s="270" t="s">
        <v>346</v>
      </c>
      <c r="K40" s="441"/>
      <c r="L40" s="271"/>
      <c r="N40" s="70" t="s">
        <v>425</v>
      </c>
      <c r="O40" s="440" t="s">
        <v>411</v>
      </c>
      <c r="P40" s="440"/>
      <c r="Q40" s="440"/>
      <c r="R40" s="440"/>
      <c r="S40" s="440"/>
      <c r="T40" s="440"/>
      <c r="U40" s="440"/>
      <c r="V40" s="440"/>
      <c r="W40" s="270" t="s">
        <v>348</v>
      </c>
      <c r="X40" s="441"/>
      <c r="Y40" s="271"/>
    </row>
    <row r="41" spans="1:25" ht="15" customHeight="1">
      <c r="A41" s="99"/>
      <c r="B41" s="255"/>
      <c r="C41" s="255"/>
      <c r="D41" s="255"/>
      <c r="E41" s="255"/>
      <c r="F41" s="255"/>
      <c r="G41" s="255"/>
      <c r="H41" s="255"/>
      <c r="I41" s="255"/>
      <c r="J41" s="255"/>
      <c r="K41" s="255"/>
      <c r="L41" s="256"/>
      <c r="N41" s="99"/>
      <c r="O41" s="255"/>
      <c r="P41" s="255"/>
      <c r="Q41" s="255"/>
      <c r="R41" s="255"/>
      <c r="S41" s="255"/>
      <c r="T41" s="255"/>
      <c r="U41" s="255"/>
      <c r="V41" s="255"/>
      <c r="W41" s="255"/>
      <c r="X41" s="255"/>
      <c r="Y41" s="256"/>
    </row>
    <row r="42" spans="1:25" ht="30" customHeight="1">
      <c r="A42" s="99"/>
      <c r="B42" s="437" t="str">
        <f>'Worksheet - Tables'!Q87</f>
        <v>Returns to homelessness will decrease by 100% between March 2020 and March 2028.</v>
      </c>
      <c r="C42" s="438"/>
      <c r="D42" s="438"/>
      <c r="E42" s="438"/>
      <c r="F42" s="438"/>
      <c r="G42" s="438"/>
      <c r="H42" s="438"/>
      <c r="I42" s="438"/>
      <c r="J42" s="438"/>
      <c r="K42" s="439"/>
      <c r="L42" s="100"/>
      <c r="N42" s="99"/>
      <c r="O42" s="437" t="str">
        <f>'Worksheet - Tables'!Q117</f>
        <v>Returns to homelessness will decrease by 100% between 2019-20 and 2027-28.</v>
      </c>
      <c r="P42" s="438"/>
      <c r="Q42" s="438"/>
      <c r="R42" s="438"/>
      <c r="S42" s="438"/>
      <c r="T42" s="438"/>
      <c r="U42" s="438"/>
      <c r="V42" s="438"/>
      <c r="W42" s="438"/>
      <c r="X42" s="439"/>
      <c r="Y42" s="100"/>
    </row>
    <row r="43" spans="1:25" ht="60" customHeight="1">
      <c r="A43" s="99"/>
      <c r="B43" s="442" t="s">
        <v>412</v>
      </c>
      <c r="C43" s="442"/>
      <c r="D43" s="442"/>
      <c r="E43" s="442"/>
      <c r="F43" s="442"/>
      <c r="G43" s="442"/>
      <c r="H43" s="442"/>
      <c r="I43" s="442"/>
      <c r="J43" s="442"/>
      <c r="K43" s="442"/>
      <c r="L43" s="100"/>
      <c r="N43" s="99"/>
      <c r="O43" s="442" t="s">
        <v>412</v>
      </c>
      <c r="P43" s="442"/>
      <c r="Q43" s="442"/>
      <c r="R43" s="442"/>
      <c r="S43" s="442"/>
      <c r="T43" s="442"/>
      <c r="U43" s="442"/>
      <c r="V43" s="442"/>
      <c r="W43" s="442"/>
      <c r="X43" s="442"/>
      <c r="Y43" s="100"/>
    </row>
    <row r="44" spans="1:25" ht="100.35" customHeight="1">
      <c r="A44" s="99"/>
      <c r="B44" s="305" t="s">
        <v>413</v>
      </c>
      <c r="C44" s="305"/>
      <c r="D44" s="305"/>
      <c r="E44" s="305"/>
      <c r="F44" s="305"/>
      <c r="G44" s="305"/>
      <c r="H44" s="305"/>
      <c r="I44" s="305"/>
      <c r="J44" s="305"/>
      <c r="K44" s="305"/>
      <c r="L44" s="315"/>
      <c r="N44" s="99"/>
      <c r="O44" s="305" t="s">
        <v>413</v>
      </c>
      <c r="P44" s="305"/>
      <c r="Q44" s="305"/>
      <c r="R44" s="305"/>
      <c r="S44" s="305"/>
      <c r="T44" s="305"/>
      <c r="U44" s="305"/>
      <c r="V44" s="305"/>
      <c r="W44" s="305"/>
      <c r="X44" s="305"/>
      <c r="Y44" s="315"/>
    </row>
    <row r="45" spans="1:25" ht="60" customHeight="1">
      <c r="A45" s="99"/>
      <c r="B45" s="197" t="s">
        <v>430</v>
      </c>
      <c r="C45" s="198"/>
      <c r="D45" s="198"/>
      <c r="E45" s="198"/>
      <c r="F45" s="198"/>
      <c r="G45" s="198"/>
      <c r="H45" s="198"/>
      <c r="I45" s="198"/>
      <c r="J45" s="198"/>
      <c r="K45" s="198"/>
      <c r="L45" s="199"/>
      <c r="N45" s="99"/>
      <c r="O45" s="197" t="s">
        <v>430</v>
      </c>
      <c r="P45" s="198"/>
      <c r="Q45" s="198"/>
      <c r="R45" s="198"/>
      <c r="S45" s="198"/>
      <c r="T45" s="198"/>
      <c r="U45" s="198"/>
      <c r="V45" s="198"/>
      <c r="W45" s="198"/>
      <c r="X45" s="198"/>
      <c r="Y45" s="199"/>
    </row>
    <row r="46" spans="1:25" ht="30" customHeight="1" thickBot="1">
      <c r="A46" s="102"/>
      <c r="B46" s="210"/>
      <c r="C46" s="211"/>
      <c r="D46" s="211"/>
      <c r="E46" s="211"/>
      <c r="F46" s="211"/>
      <c r="G46" s="211"/>
      <c r="H46" s="211"/>
      <c r="I46" s="211"/>
      <c r="J46" s="211"/>
      <c r="K46" s="211"/>
      <c r="L46" s="212"/>
      <c r="N46" s="102"/>
      <c r="O46" s="210"/>
      <c r="P46" s="211"/>
      <c r="Q46" s="211"/>
      <c r="R46" s="211"/>
      <c r="S46" s="211"/>
      <c r="T46" s="211"/>
      <c r="U46" s="211"/>
      <c r="V46" s="211"/>
      <c r="W46" s="211"/>
      <c r="X46" s="211"/>
      <c r="Y46" s="212"/>
    </row>
    <row r="47" spans="1:25" ht="15" customHeight="1" thickBot="1"/>
    <row r="48" spans="1:25" ht="30" customHeight="1">
      <c r="A48" s="73" t="s">
        <v>431</v>
      </c>
      <c r="B48" s="455" t="s">
        <v>432</v>
      </c>
      <c r="C48" s="455"/>
      <c r="D48" s="455"/>
      <c r="E48" s="455"/>
      <c r="F48" s="455"/>
      <c r="G48" s="455"/>
      <c r="H48" s="455"/>
      <c r="I48" s="455"/>
      <c r="J48" s="455"/>
      <c r="K48" s="455"/>
      <c r="L48" s="456"/>
      <c r="N48" s="73" t="s">
        <v>433</v>
      </c>
      <c r="O48" s="455" t="s">
        <v>432</v>
      </c>
      <c r="P48" s="455"/>
      <c r="Q48" s="455"/>
      <c r="R48" s="455"/>
      <c r="S48" s="455"/>
      <c r="T48" s="455"/>
      <c r="U48" s="455"/>
      <c r="V48" s="455"/>
      <c r="W48" s="455"/>
      <c r="X48" s="455"/>
      <c r="Y48" s="456"/>
    </row>
    <row r="49" spans="1:25" ht="20.100000000000001" customHeight="1">
      <c r="A49" s="447" t="s">
        <v>434</v>
      </c>
      <c r="B49" s="448"/>
      <c r="C49" s="448"/>
      <c r="D49" s="448"/>
      <c r="E49" s="448"/>
      <c r="F49" s="448"/>
      <c r="G49" s="448"/>
      <c r="H49" s="448"/>
      <c r="I49" s="448"/>
      <c r="J49" s="448"/>
      <c r="K49" s="448"/>
      <c r="L49" s="449"/>
      <c r="N49" s="447" t="s">
        <v>435</v>
      </c>
      <c r="O49" s="448"/>
      <c r="P49" s="448"/>
      <c r="Q49" s="448"/>
      <c r="R49" s="448"/>
      <c r="S49" s="448"/>
      <c r="T49" s="448"/>
      <c r="U49" s="448"/>
      <c r="V49" s="448"/>
      <c r="W49" s="448"/>
      <c r="X49" s="448"/>
      <c r="Y49" s="449"/>
    </row>
    <row r="50" spans="1:25" ht="15" customHeight="1">
      <c r="A50" s="95"/>
      <c r="L50" s="96"/>
      <c r="N50" s="98"/>
      <c r="Y50" s="96"/>
    </row>
    <row r="51" spans="1:25" ht="45" customHeight="1">
      <c r="A51" s="450"/>
      <c r="B51" s="451"/>
      <c r="C51" s="19" t="s">
        <v>346</v>
      </c>
      <c r="D51" s="19" t="s">
        <v>392</v>
      </c>
      <c r="E51" s="19" t="s">
        <v>393</v>
      </c>
      <c r="F51" s="19" t="s">
        <v>394</v>
      </c>
      <c r="G51" s="19" t="s">
        <v>395</v>
      </c>
      <c r="H51" s="19" t="s">
        <v>396</v>
      </c>
      <c r="I51" s="19" t="s">
        <v>397</v>
      </c>
      <c r="J51" s="19" t="s">
        <v>398</v>
      </c>
      <c r="K51" s="19" t="s">
        <v>399</v>
      </c>
      <c r="L51" s="31" t="s">
        <v>400</v>
      </c>
      <c r="N51" s="450"/>
      <c r="O51" s="451"/>
      <c r="P51" s="137" t="s">
        <v>348</v>
      </c>
      <c r="Q51" s="137" t="s">
        <v>401</v>
      </c>
      <c r="R51" s="137" t="s">
        <v>402</v>
      </c>
      <c r="S51" s="137" t="s">
        <v>403</v>
      </c>
      <c r="T51" s="137" t="s">
        <v>404</v>
      </c>
      <c r="U51" s="137" t="s">
        <v>405</v>
      </c>
      <c r="V51" s="137" t="s">
        <v>406</v>
      </c>
      <c r="W51" s="137" t="s">
        <v>407</v>
      </c>
      <c r="X51" s="137" t="s">
        <v>408</v>
      </c>
      <c r="Y51" s="31" t="s">
        <v>400</v>
      </c>
    </row>
    <row r="52" spans="1:25" ht="105" customHeight="1">
      <c r="A52" s="452" t="s">
        <v>436</v>
      </c>
      <c r="B52" s="254"/>
      <c r="C52" s="105">
        <v>1321</v>
      </c>
      <c r="D52" s="105">
        <v>1234</v>
      </c>
      <c r="E52" s="105">
        <v>1624</v>
      </c>
      <c r="F52" s="105">
        <v>2056</v>
      </c>
      <c r="G52" s="105">
        <v>2022</v>
      </c>
      <c r="H52" s="159">
        <v>1984</v>
      </c>
      <c r="I52" s="93"/>
      <c r="J52" s="93"/>
      <c r="K52" s="93"/>
      <c r="L52" s="106"/>
      <c r="N52" s="452" t="s">
        <v>437</v>
      </c>
      <c r="O52" s="254"/>
      <c r="P52" s="105">
        <v>4285</v>
      </c>
      <c r="Q52" s="105">
        <v>3521</v>
      </c>
      <c r="R52" s="105">
        <v>4208</v>
      </c>
      <c r="S52" s="105">
        <v>5034</v>
      </c>
      <c r="T52" s="105">
        <v>5358</v>
      </c>
      <c r="U52" s="159">
        <v>4649</v>
      </c>
      <c r="V52" s="107"/>
      <c r="W52" s="107"/>
      <c r="X52" s="107"/>
      <c r="Y52" s="106"/>
    </row>
    <row r="53" spans="1:25" ht="270" customHeight="1">
      <c r="A53" s="95"/>
      <c r="L53" s="96"/>
      <c r="N53" s="95"/>
      <c r="Y53" s="96"/>
    </row>
    <row r="54" spans="1:25" ht="50.1" customHeight="1">
      <c r="A54" s="70" t="s">
        <v>431</v>
      </c>
      <c r="B54" s="440" t="s">
        <v>411</v>
      </c>
      <c r="C54" s="440"/>
      <c r="D54" s="440"/>
      <c r="E54" s="440"/>
      <c r="F54" s="440"/>
      <c r="G54" s="440"/>
      <c r="H54" s="440"/>
      <c r="I54" s="440"/>
      <c r="J54" s="270" t="s">
        <v>346</v>
      </c>
      <c r="K54" s="441"/>
      <c r="L54" s="271"/>
      <c r="N54" s="70" t="s">
        <v>433</v>
      </c>
      <c r="O54" s="440" t="s">
        <v>411</v>
      </c>
      <c r="P54" s="440"/>
      <c r="Q54" s="440"/>
      <c r="R54" s="440"/>
      <c r="S54" s="440"/>
      <c r="T54" s="440"/>
      <c r="U54" s="440"/>
      <c r="V54" s="440"/>
      <c r="W54" s="270" t="s">
        <v>348</v>
      </c>
      <c r="X54" s="441"/>
      <c r="Y54" s="271"/>
    </row>
    <row r="55" spans="1:25" ht="15" customHeight="1">
      <c r="A55" s="99"/>
      <c r="B55" s="255"/>
      <c r="C55" s="255"/>
      <c r="D55" s="255"/>
      <c r="E55" s="255"/>
      <c r="F55" s="255"/>
      <c r="G55" s="255"/>
      <c r="H55" s="255"/>
      <c r="I55" s="255"/>
      <c r="J55" s="255"/>
      <c r="K55" s="255"/>
      <c r="L55" s="256"/>
      <c r="N55" s="99"/>
      <c r="O55" s="255"/>
      <c r="P55" s="255"/>
      <c r="Q55" s="255"/>
      <c r="R55" s="255"/>
      <c r="S55" s="255"/>
      <c r="T55" s="255"/>
      <c r="U55" s="255"/>
      <c r="V55" s="255"/>
      <c r="W55" s="255"/>
      <c r="X55" s="255"/>
      <c r="Y55" s="256"/>
    </row>
    <row r="56" spans="1:25" ht="30" customHeight="1">
      <c r="A56" s="99"/>
      <c r="B56" s="437" t="str">
        <f>'Worksheet - Tables'!Q93</f>
        <v>Indigenous homelessness will decrease by 100% between March 2020 and March 2028.</v>
      </c>
      <c r="C56" s="438"/>
      <c r="D56" s="438"/>
      <c r="E56" s="438"/>
      <c r="F56" s="438"/>
      <c r="G56" s="438"/>
      <c r="H56" s="438"/>
      <c r="I56" s="438"/>
      <c r="J56" s="438"/>
      <c r="K56" s="439"/>
      <c r="L56" s="100"/>
      <c r="N56" s="99"/>
      <c r="O56" s="437" t="str">
        <f>'Worksheet - Tables'!Q123</f>
        <v>Indigenous homelessness will decrease by 100% between 2019-20 and 2027-28.</v>
      </c>
      <c r="P56" s="438"/>
      <c r="Q56" s="438"/>
      <c r="R56" s="438"/>
      <c r="S56" s="438"/>
      <c r="T56" s="438"/>
      <c r="U56" s="438"/>
      <c r="V56" s="438"/>
      <c r="W56" s="438"/>
      <c r="X56" s="439"/>
      <c r="Y56" s="100"/>
    </row>
    <row r="57" spans="1:25" ht="60" customHeight="1">
      <c r="A57" s="99"/>
      <c r="B57" s="442" t="s">
        <v>412</v>
      </c>
      <c r="C57" s="442"/>
      <c r="D57" s="442"/>
      <c r="E57" s="442"/>
      <c r="F57" s="442"/>
      <c r="G57" s="442"/>
      <c r="H57" s="442"/>
      <c r="I57" s="442"/>
      <c r="J57" s="442"/>
      <c r="K57" s="442"/>
      <c r="L57" s="100"/>
      <c r="N57" s="99"/>
      <c r="O57" s="442" t="s">
        <v>412</v>
      </c>
      <c r="P57" s="442"/>
      <c r="Q57" s="442"/>
      <c r="R57" s="442"/>
      <c r="S57" s="442"/>
      <c r="T57" s="442"/>
      <c r="U57" s="442"/>
      <c r="V57" s="442"/>
      <c r="W57" s="442"/>
      <c r="X57" s="442"/>
      <c r="Y57" s="100"/>
    </row>
    <row r="58" spans="1:25" ht="125.1" customHeight="1">
      <c r="A58" s="99"/>
      <c r="B58" s="305" t="s">
        <v>438</v>
      </c>
      <c r="C58" s="305"/>
      <c r="D58" s="305"/>
      <c r="E58" s="305"/>
      <c r="F58" s="305"/>
      <c r="G58" s="305"/>
      <c r="H58" s="305"/>
      <c r="I58" s="305"/>
      <c r="J58" s="305"/>
      <c r="K58" s="305"/>
      <c r="L58" s="315"/>
      <c r="N58" s="99"/>
      <c r="O58" s="305" t="s">
        <v>438</v>
      </c>
      <c r="P58" s="305"/>
      <c r="Q58" s="305"/>
      <c r="R58" s="305"/>
      <c r="S58" s="305"/>
      <c r="T58" s="305"/>
      <c r="U58" s="305"/>
      <c r="V58" s="305"/>
      <c r="W58" s="305"/>
      <c r="X58" s="305"/>
      <c r="Y58" s="315"/>
    </row>
    <row r="59" spans="1:25" ht="60" customHeight="1">
      <c r="A59" s="99"/>
      <c r="B59" s="197" t="s">
        <v>439</v>
      </c>
      <c r="C59" s="198"/>
      <c r="D59" s="198"/>
      <c r="E59" s="198"/>
      <c r="F59" s="198"/>
      <c r="G59" s="198"/>
      <c r="H59" s="198"/>
      <c r="I59" s="198"/>
      <c r="J59" s="198"/>
      <c r="K59" s="198"/>
      <c r="L59" s="199"/>
      <c r="N59" s="99"/>
      <c r="O59" s="197" t="s">
        <v>439</v>
      </c>
      <c r="P59" s="198"/>
      <c r="Q59" s="198"/>
      <c r="R59" s="198"/>
      <c r="S59" s="198"/>
      <c r="T59" s="198"/>
      <c r="U59" s="198"/>
      <c r="V59" s="198"/>
      <c r="W59" s="198"/>
      <c r="X59" s="198"/>
      <c r="Y59" s="199"/>
    </row>
    <row r="60" spans="1:25" ht="30" customHeight="1" thickBot="1">
      <c r="A60" s="102"/>
      <c r="B60" s="210"/>
      <c r="C60" s="211"/>
      <c r="D60" s="211"/>
      <c r="E60" s="211"/>
      <c r="F60" s="211"/>
      <c r="G60" s="211"/>
      <c r="H60" s="211"/>
      <c r="I60" s="211"/>
      <c r="J60" s="211"/>
      <c r="K60" s="211"/>
      <c r="L60" s="212"/>
      <c r="N60" s="102"/>
      <c r="O60" s="210"/>
      <c r="P60" s="211"/>
      <c r="Q60" s="211"/>
      <c r="R60" s="211"/>
      <c r="S60" s="211"/>
      <c r="T60" s="211"/>
      <c r="U60" s="211"/>
      <c r="V60" s="211"/>
      <c r="W60" s="211"/>
      <c r="X60" s="211"/>
      <c r="Y60" s="212"/>
    </row>
    <row r="61" spans="1:25" ht="15" customHeight="1" thickBot="1">
      <c r="A61" s="95"/>
      <c r="L61" s="97"/>
      <c r="N61" s="97"/>
      <c r="Y61" s="96"/>
    </row>
    <row r="62" spans="1:25" ht="30" customHeight="1">
      <c r="A62" s="73" t="s">
        <v>440</v>
      </c>
      <c r="B62" s="455" t="s">
        <v>441</v>
      </c>
      <c r="C62" s="455"/>
      <c r="D62" s="455"/>
      <c r="E62" s="455"/>
      <c r="F62" s="455"/>
      <c r="G62" s="455"/>
      <c r="H62" s="455"/>
      <c r="I62" s="455"/>
      <c r="J62" s="455"/>
      <c r="K62" s="455"/>
      <c r="L62" s="456"/>
      <c r="N62" s="73" t="s">
        <v>442</v>
      </c>
      <c r="O62" s="455" t="s">
        <v>441</v>
      </c>
      <c r="P62" s="455"/>
      <c r="Q62" s="455"/>
      <c r="R62" s="455"/>
      <c r="S62" s="455"/>
      <c r="T62" s="455"/>
      <c r="U62" s="455"/>
      <c r="V62" s="455"/>
      <c r="W62" s="455"/>
      <c r="X62" s="455"/>
      <c r="Y62" s="456"/>
    </row>
    <row r="63" spans="1:25" ht="40.35" customHeight="1">
      <c r="A63" s="447" t="s">
        <v>443</v>
      </c>
      <c r="B63" s="448"/>
      <c r="C63" s="448"/>
      <c r="D63" s="448"/>
      <c r="E63" s="448"/>
      <c r="F63" s="448"/>
      <c r="G63" s="448"/>
      <c r="H63" s="448"/>
      <c r="I63" s="448"/>
      <c r="J63" s="448"/>
      <c r="K63" s="448"/>
      <c r="L63" s="449"/>
      <c r="N63" s="447" t="s">
        <v>444</v>
      </c>
      <c r="O63" s="448"/>
      <c r="P63" s="448"/>
      <c r="Q63" s="448"/>
      <c r="R63" s="448"/>
      <c r="S63" s="448"/>
      <c r="T63" s="448"/>
      <c r="U63" s="448"/>
      <c r="V63" s="448"/>
      <c r="W63" s="448"/>
      <c r="X63" s="448"/>
      <c r="Y63" s="449"/>
    </row>
    <row r="64" spans="1:25" ht="15" customHeight="1">
      <c r="A64" s="95"/>
      <c r="L64" s="96"/>
      <c r="N64" s="95"/>
      <c r="Y64" s="96"/>
    </row>
    <row r="65" spans="1:25" ht="45" customHeight="1">
      <c r="A65" s="450"/>
      <c r="B65" s="451"/>
      <c r="C65" s="19" t="s">
        <v>346</v>
      </c>
      <c r="D65" s="19" t="s">
        <v>392</v>
      </c>
      <c r="E65" s="19" t="s">
        <v>393</v>
      </c>
      <c r="F65" s="19" t="s">
        <v>394</v>
      </c>
      <c r="G65" s="19" t="s">
        <v>395</v>
      </c>
      <c r="H65" s="19" t="s">
        <v>396</v>
      </c>
      <c r="I65" s="19" t="s">
        <v>397</v>
      </c>
      <c r="J65" s="19" t="s">
        <v>398</v>
      </c>
      <c r="K65" s="19" t="s">
        <v>399</v>
      </c>
      <c r="L65" s="31" t="s">
        <v>400</v>
      </c>
      <c r="N65" s="450"/>
      <c r="O65" s="451"/>
      <c r="P65" s="137" t="s">
        <v>348</v>
      </c>
      <c r="Q65" s="137" t="s">
        <v>401</v>
      </c>
      <c r="R65" s="137" t="s">
        <v>402</v>
      </c>
      <c r="S65" s="137" t="s">
        <v>403</v>
      </c>
      <c r="T65" s="137" t="s">
        <v>404</v>
      </c>
      <c r="U65" s="137" t="s">
        <v>405</v>
      </c>
      <c r="V65" s="137" t="s">
        <v>406</v>
      </c>
      <c r="W65" s="137" t="s">
        <v>407</v>
      </c>
      <c r="X65" s="137" t="s">
        <v>408</v>
      </c>
      <c r="Y65" s="31" t="s">
        <v>400</v>
      </c>
    </row>
    <row r="66" spans="1:25" ht="90" customHeight="1">
      <c r="A66" s="465" t="s">
        <v>445</v>
      </c>
      <c r="B66" s="466"/>
      <c r="C66" s="105">
        <v>1091</v>
      </c>
      <c r="D66" s="105">
        <v>725</v>
      </c>
      <c r="E66" s="105">
        <v>1160</v>
      </c>
      <c r="F66" s="105">
        <v>1630</v>
      </c>
      <c r="G66" s="105">
        <v>1883</v>
      </c>
      <c r="H66" s="159">
        <v>2092</v>
      </c>
      <c r="I66" s="107"/>
      <c r="J66" s="107"/>
      <c r="K66" s="107"/>
      <c r="L66" s="106"/>
      <c r="N66" s="465" t="s">
        <v>446</v>
      </c>
      <c r="O66" s="466"/>
      <c r="P66" s="105">
        <v>1897</v>
      </c>
      <c r="Q66" s="105">
        <v>1653</v>
      </c>
      <c r="R66" s="105">
        <v>1807</v>
      </c>
      <c r="S66" s="105">
        <v>2591</v>
      </c>
      <c r="T66" s="105">
        <v>3301</v>
      </c>
      <c r="U66" s="159">
        <v>3617</v>
      </c>
      <c r="V66" s="107"/>
      <c r="W66" s="107"/>
      <c r="X66" s="107"/>
      <c r="Y66" s="106"/>
    </row>
    <row r="67" spans="1:25" ht="270" customHeight="1">
      <c r="A67" s="95"/>
      <c r="L67" s="96"/>
      <c r="N67" s="98"/>
      <c r="Y67" s="96"/>
    </row>
    <row r="68" spans="1:25" ht="50.1" customHeight="1">
      <c r="A68" s="70" t="s">
        <v>440</v>
      </c>
      <c r="B68" s="440" t="s">
        <v>411</v>
      </c>
      <c r="C68" s="440"/>
      <c r="D68" s="440"/>
      <c r="E68" s="440"/>
      <c r="F68" s="440"/>
      <c r="G68" s="440"/>
      <c r="H68" s="440"/>
      <c r="I68" s="440"/>
      <c r="J68" s="270" t="s">
        <v>346</v>
      </c>
      <c r="K68" s="441"/>
      <c r="L68" s="271"/>
      <c r="N68" s="70" t="s">
        <v>442</v>
      </c>
      <c r="O68" s="440" t="s">
        <v>411</v>
      </c>
      <c r="P68" s="440"/>
      <c r="Q68" s="440"/>
      <c r="R68" s="440"/>
      <c r="S68" s="440"/>
      <c r="T68" s="440"/>
      <c r="U68" s="440"/>
      <c r="V68" s="440"/>
      <c r="W68" s="270" t="s">
        <v>348</v>
      </c>
      <c r="X68" s="441"/>
      <c r="Y68" s="271"/>
    </row>
    <row r="69" spans="1:25" ht="15" customHeight="1">
      <c r="A69" s="99"/>
      <c r="B69" s="255"/>
      <c r="C69" s="255"/>
      <c r="D69" s="255"/>
      <c r="E69" s="255"/>
      <c r="F69" s="255"/>
      <c r="G69" s="255"/>
      <c r="H69" s="255"/>
      <c r="I69" s="255"/>
      <c r="J69" s="255"/>
      <c r="K69" s="255"/>
      <c r="L69" s="256"/>
      <c r="N69" s="99"/>
      <c r="O69" s="255"/>
      <c r="P69" s="255"/>
      <c r="Q69" s="255"/>
      <c r="R69" s="255"/>
      <c r="S69" s="255"/>
      <c r="T69" s="255"/>
      <c r="U69" s="255"/>
      <c r="V69" s="255"/>
      <c r="W69" s="255"/>
      <c r="X69" s="255"/>
      <c r="Y69" s="256"/>
    </row>
    <row r="70" spans="1:25" ht="30" customHeight="1">
      <c r="A70" s="99"/>
      <c r="B70" s="437" t="str">
        <f>'Worksheet - Tables'!Q99</f>
        <v>Chronic homelessness will decrease by 100% between March 2020 and March 2028.</v>
      </c>
      <c r="C70" s="438"/>
      <c r="D70" s="438"/>
      <c r="E70" s="438"/>
      <c r="F70" s="438"/>
      <c r="G70" s="438"/>
      <c r="H70" s="438"/>
      <c r="I70" s="438"/>
      <c r="J70" s="438"/>
      <c r="K70" s="439"/>
      <c r="L70" s="100"/>
      <c r="N70" s="99"/>
      <c r="O70" s="437" t="str">
        <f>'Worksheet - Tables'!Q130</f>
        <v>Chronic homelessness will decrease by 100% between 2019-20 and 2027-28.</v>
      </c>
      <c r="P70" s="438"/>
      <c r="Q70" s="438"/>
      <c r="R70" s="438"/>
      <c r="S70" s="438"/>
      <c r="T70" s="438"/>
      <c r="U70" s="438"/>
      <c r="V70" s="438"/>
      <c r="W70" s="438"/>
      <c r="X70" s="439"/>
      <c r="Y70" s="100"/>
    </row>
    <row r="71" spans="1:25" ht="60" customHeight="1">
      <c r="A71" s="99"/>
      <c r="B71" s="442" t="s">
        <v>447</v>
      </c>
      <c r="C71" s="442"/>
      <c r="D71" s="442"/>
      <c r="E71" s="442"/>
      <c r="F71" s="442"/>
      <c r="G71" s="442"/>
      <c r="H71" s="442"/>
      <c r="I71" s="442"/>
      <c r="J71" s="442"/>
      <c r="K71" s="442"/>
      <c r="L71" s="100"/>
      <c r="N71" s="99"/>
      <c r="O71" s="442" t="s">
        <v>448</v>
      </c>
      <c r="P71" s="442"/>
      <c r="Q71" s="442"/>
      <c r="R71" s="442"/>
      <c r="S71" s="442"/>
      <c r="T71" s="442"/>
      <c r="U71" s="442"/>
      <c r="V71" s="442"/>
      <c r="W71" s="442"/>
      <c r="X71" s="442"/>
      <c r="Y71" s="100"/>
    </row>
    <row r="72" spans="1:25" ht="100.35" customHeight="1">
      <c r="A72" s="99"/>
      <c r="B72" s="305" t="s">
        <v>413</v>
      </c>
      <c r="C72" s="305"/>
      <c r="D72" s="305"/>
      <c r="E72" s="305"/>
      <c r="F72" s="305"/>
      <c r="G72" s="305"/>
      <c r="H72" s="305"/>
      <c r="I72" s="305"/>
      <c r="J72" s="305"/>
      <c r="K72" s="305"/>
      <c r="L72" s="315"/>
      <c r="N72" s="99"/>
      <c r="O72" s="305" t="s">
        <v>413</v>
      </c>
      <c r="P72" s="305"/>
      <c r="Q72" s="305"/>
      <c r="R72" s="305"/>
      <c r="S72" s="305"/>
      <c r="T72" s="305"/>
      <c r="U72" s="305"/>
      <c r="V72" s="305"/>
      <c r="W72" s="305"/>
      <c r="X72" s="305"/>
      <c r="Y72" s="315"/>
    </row>
    <row r="73" spans="1:25" ht="60" customHeight="1">
      <c r="A73" s="99"/>
      <c r="B73" s="197" t="s">
        <v>449</v>
      </c>
      <c r="C73" s="198"/>
      <c r="D73" s="198"/>
      <c r="E73" s="198"/>
      <c r="F73" s="198"/>
      <c r="G73" s="198"/>
      <c r="H73" s="198"/>
      <c r="I73" s="198"/>
      <c r="J73" s="198"/>
      <c r="K73" s="198"/>
      <c r="L73" s="199"/>
      <c r="N73" s="99"/>
      <c r="O73" s="197" t="s">
        <v>449</v>
      </c>
      <c r="P73" s="198"/>
      <c r="Q73" s="198"/>
      <c r="R73" s="198"/>
      <c r="S73" s="198"/>
      <c r="T73" s="198"/>
      <c r="U73" s="198"/>
      <c r="V73" s="198"/>
      <c r="W73" s="198"/>
      <c r="X73" s="198"/>
      <c r="Y73" s="199"/>
    </row>
    <row r="74" spans="1:25" ht="30" customHeight="1" thickBot="1">
      <c r="A74" s="99"/>
      <c r="B74" s="210"/>
      <c r="C74" s="211"/>
      <c r="D74" s="211"/>
      <c r="E74" s="211"/>
      <c r="F74" s="211"/>
      <c r="G74" s="211"/>
      <c r="H74" s="211"/>
      <c r="I74" s="211"/>
      <c r="J74" s="211"/>
      <c r="K74" s="211"/>
      <c r="L74" s="212"/>
      <c r="N74" s="99"/>
      <c r="O74" s="210"/>
      <c r="P74" s="211"/>
      <c r="Q74" s="211"/>
      <c r="R74" s="211"/>
      <c r="S74" s="211"/>
      <c r="T74" s="211"/>
      <c r="U74" s="211"/>
      <c r="V74" s="211"/>
      <c r="W74" s="211"/>
      <c r="X74" s="211"/>
      <c r="Y74" s="212"/>
    </row>
    <row r="75" spans="1:25" ht="30" customHeight="1">
      <c r="A75" s="99"/>
      <c r="B75" s="218" t="s">
        <v>450</v>
      </c>
      <c r="C75" s="218"/>
      <c r="D75" s="218"/>
      <c r="E75" s="218"/>
      <c r="F75" s="218"/>
      <c r="G75" s="218"/>
      <c r="H75" s="218"/>
      <c r="I75" s="218"/>
      <c r="J75" s="218"/>
      <c r="K75" s="218"/>
      <c r="L75" s="391"/>
      <c r="N75" s="99"/>
      <c r="O75" s="218" t="s">
        <v>450</v>
      </c>
      <c r="P75" s="218"/>
      <c r="Q75" s="218"/>
      <c r="R75" s="218"/>
      <c r="S75" s="218"/>
      <c r="T75" s="218"/>
      <c r="U75" s="218"/>
      <c r="V75" s="218"/>
      <c r="W75" s="218"/>
      <c r="X75" s="218"/>
      <c r="Y75" s="391"/>
    </row>
    <row r="76" spans="1:25" ht="60" customHeight="1" thickBot="1">
      <c r="A76" s="99"/>
      <c r="B76" s="467" t="s">
        <v>451</v>
      </c>
      <c r="C76" s="468"/>
      <c r="D76" s="468"/>
      <c r="E76" s="468"/>
      <c r="F76" s="468"/>
      <c r="G76" s="468"/>
      <c r="H76" s="468"/>
      <c r="I76" s="468"/>
      <c r="J76" s="468"/>
      <c r="K76" s="468"/>
      <c r="L76" s="469"/>
      <c r="N76" s="102"/>
      <c r="O76" s="470" t="s">
        <v>451</v>
      </c>
      <c r="P76" s="471"/>
      <c r="Q76" s="471"/>
      <c r="R76" s="471"/>
      <c r="S76" s="471"/>
      <c r="T76" s="471"/>
      <c r="U76" s="471"/>
      <c r="V76" s="471"/>
      <c r="W76" s="471"/>
      <c r="X76" s="471"/>
      <c r="Y76" s="472"/>
    </row>
    <row r="77" spans="1:25" ht="30" customHeight="1" thickBot="1">
      <c r="A77" s="460" t="s">
        <v>452</v>
      </c>
      <c r="B77" s="461"/>
      <c r="C77" s="461"/>
      <c r="D77" s="461"/>
      <c r="E77" s="461"/>
      <c r="F77" s="461"/>
      <c r="G77" s="461"/>
      <c r="H77" s="461"/>
      <c r="I77" s="461"/>
      <c r="J77" s="461"/>
      <c r="K77" s="461"/>
      <c r="L77" s="462"/>
      <c r="N77" s="460" t="s">
        <v>452</v>
      </c>
      <c r="O77" s="463"/>
      <c r="P77" s="463"/>
      <c r="Q77" s="463"/>
      <c r="R77" s="463"/>
      <c r="S77" s="463"/>
      <c r="T77" s="463"/>
      <c r="U77" s="463"/>
      <c r="V77" s="463"/>
      <c r="W77" s="463"/>
      <c r="X77" s="463"/>
      <c r="Y77" s="464"/>
    </row>
  </sheetData>
  <sheetProtection algorithmName="SHA-256" hashValue="KNKwDy38/rTvtVjw9MrxyBUDUVE5eNvqcMfIJIKZl3Q=" saltValue="oU/Pm8OEOO8lzQYePia8Cg==" spinCount="100000" sheet="1" objects="1" scenarios="1" formatRows="0"/>
  <mergeCells count="121">
    <mergeCell ref="O15:X15"/>
    <mergeCell ref="N51:O51"/>
    <mergeCell ref="W26:Y26"/>
    <mergeCell ref="B28:K28"/>
    <mergeCell ref="O28:X28"/>
    <mergeCell ref="B31:L32"/>
    <mergeCell ref="O31:Y32"/>
    <mergeCell ref="B75:L75"/>
    <mergeCell ref="O75:Y75"/>
    <mergeCell ref="B57:K57"/>
    <mergeCell ref="O57:X57"/>
    <mergeCell ref="B43:K43"/>
    <mergeCell ref="O43:X43"/>
    <mergeCell ref="B29:K29"/>
    <mergeCell ref="O29:X29"/>
    <mergeCell ref="A24:B24"/>
    <mergeCell ref="A23:B23"/>
    <mergeCell ref="A37:B37"/>
    <mergeCell ref="A38:B38"/>
    <mergeCell ref="A52:B52"/>
    <mergeCell ref="A51:B51"/>
    <mergeCell ref="B55:L55"/>
    <mergeCell ref="O55:Y55"/>
    <mergeCell ref="B56:K56"/>
    <mergeCell ref="B76:L76"/>
    <mergeCell ref="O76:Y76"/>
    <mergeCell ref="B59:L60"/>
    <mergeCell ref="O59:Y60"/>
    <mergeCell ref="B58:L58"/>
    <mergeCell ref="O58:Y58"/>
    <mergeCell ref="B70:K70"/>
    <mergeCell ref="O70:X70"/>
    <mergeCell ref="N65:O65"/>
    <mergeCell ref="N66:O66"/>
    <mergeCell ref="A63:L63"/>
    <mergeCell ref="A77:L77"/>
    <mergeCell ref="N77:Y77"/>
    <mergeCell ref="A10:B10"/>
    <mergeCell ref="A9:B9"/>
    <mergeCell ref="A21:L21"/>
    <mergeCell ref="A65:B65"/>
    <mergeCell ref="A66:B66"/>
    <mergeCell ref="A35:L35"/>
    <mergeCell ref="O13:Y13"/>
    <mergeCell ref="N21:Y21"/>
    <mergeCell ref="N23:O23"/>
    <mergeCell ref="B30:L30"/>
    <mergeCell ref="O30:Y30"/>
    <mergeCell ref="B48:L48"/>
    <mergeCell ref="O48:Y48"/>
    <mergeCell ref="N49:Y49"/>
    <mergeCell ref="B62:L62"/>
    <mergeCell ref="O62:Y62"/>
    <mergeCell ref="B16:L16"/>
    <mergeCell ref="B17:L18"/>
    <mergeCell ref="B54:I54"/>
    <mergeCell ref="J54:L54"/>
    <mergeCell ref="O54:V54"/>
    <mergeCell ref="N24:O24"/>
    <mergeCell ref="B13:L13"/>
    <mergeCell ref="N2:Y2"/>
    <mergeCell ref="N7:Y7"/>
    <mergeCell ref="N9:O9"/>
    <mergeCell ref="N10:O10"/>
    <mergeCell ref="B27:L27"/>
    <mergeCell ref="N52:O52"/>
    <mergeCell ref="N63:Y63"/>
    <mergeCell ref="N4:Y4"/>
    <mergeCell ref="O6:Y6"/>
    <mergeCell ref="O12:V12"/>
    <mergeCell ref="W12:Y12"/>
    <mergeCell ref="O14:X14"/>
    <mergeCell ref="O26:V26"/>
    <mergeCell ref="B14:K14"/>
    <mergeCell ref="A4:L4"/>
    <mergeCell ref="B6:L6"/>
    <mergeCell ref="B42:K42"/>
    <mergeCell ref="O42:X42"/>
    <mergeCell ref="B45:L46"/>
    <mergeCell ref="O45:Y46"/>
    <mergeCell ref="B44:L44"/>
    <mergeCell ref="O44:Y44"/>
    <mergeCell ref="W54:Y54"/>
    <mergeCell ref="A1:Y1"/>
    <mergeCell ref="A2:L2"/>
    <mergeCell ref="A49:L49"/>
    <mergeCell ref="B12:I12"/>
    <mergeCell ref="J12:L12"/>
    <mergeCell ref="N35:Y35"/>
    <mergeCell ref="N37:O37"/>
    <mergeCell ref="N38:O38"/>
    <mergeCell ref="O27:Y27"/>
    <mergeCell ref="O16:Y16"/>
    <mergeCell ref="O17:Y18"/>
    <mergeCell ref="B20:L20"/>
    <mergeCell ref="B34:L34"/>
    <mergeCell ref="O20:Y20"/>
    <mergeCell ref="O34:Y34"/>
    <mergeCell ref="B26:I26"/>
    <mergeCell ref="J26:L26"/>
    <mergeCell ref="B15:K15"/>
    <mergeCell ref="A7:L7"/>
    <mergeCell ref="B40:I40"/>
    <mergeCell ref="J40:L40"/>
    <mergeCell ref="O40:V40"/>
    <mergeCell ref="W40:Y40"/>
    <mergeCell ref="B41:L41"/>
    <mergeCell ref="O41:Y41"/>
    <mergeCell ref="O56:X56"/>
    <mergeCell ref="B72:L72"/>
    <mergeCell ref="O72:Y72"/>
    <mergeCell ref="B73:L74"/>
    <mergeCell ref="O73:Y74"/>
    <mergeCell ref="B68:I68"/>
    <mergeCell ref="J68:L68"/>
    <mergeCell ref="O68:V68"/>
    <mergeCell ref="W68:Y68"/>
    <mergeCell ref="B69:L69"/>
    <mergeCell ref="O69:Y69"/>
    <mergeCell ref="B71:K71"/>
    <mergeCell ref="O71:X71"/>
  </mergeCells>
  <phoneticPr fontId="14" type="noConversion"/>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37C43970-A0B9-46D3-96F0-A53150A68E46}">
            <xm:f>AND('3. Section 3'!$F$19="Yes",'3. Section 3'!$F$20="Yes",'3. Section 3'!$F$21="Yes",COUNTIF('3. Section 3'!$F$34:$F$40,"Yes")&gt;2,'3. Section 3'!$F$68="Yes",COUNTIF('3. Section 3'!$F$79:$F$83, "&lt;&gt;Not yet")&gt;0, COUNTIF('3. Section 3'!$F$79:$F$83, "&lt;&gt;Select one")&gt;0)</xm:f>
            <x14:dxf>
              <font>
                <color rgb="FFBBD2B5"/>
              </font>
            </x14:dxf>
          </x14:cfRule>
          <xm:sqref>A4 N4</xm:sqref>
        </x14:conditionalFormatting>
        <x14:conditionalFormatting xmlns:xm="http://schemas.microsoft.com/office/excel/2006/main">
          <x14:cfRule type="expression" priority="13" id="{961B486F-D6E1-4912-B122-6C83267F9FF4}">
            <xm:f>COUNTIF('3. Section 3'!$F$79:$F$83, "Yes") + COUNTIF('3. Section 3'!$F$79:$F$83, "Not yet – monthly only") = 0</xm:f>
            <x14:dxf>
              <font>
                <color theme="1"/>
              </font>
              <fill>
                <patternFill patternType="solid">
                  <bgColor rgb="FFBBD2B5"/>
                </patternFill>
              </fill>
            </x14:dxf>
          </x14:cfRule>
          <xm:sqref>A4</xm:sqref>
        </x14:conditionalFormatting>
        <x14:conditionalFormatting xmlns:xm="http://schemas.microsoft.com/office/excel/2006/main">
          <x14:cfRule type="expression" priority="26" id="{D411D97E-564A-47BB-9634-A9FA615CEC00}">
            <xm:f>OR('3. Section 3'!$F$79="Select one", '3. Section 3'!$F$79="Not yet – annual only", '3. Section 3'!$F$79="Not yet")</xm:f>
            <x14:dxf>
              <font>
                <color theme="0" tint="-0.499984740745262"/>
              </font>
              <fill>
                <patternFill>
                  <bgColor theme="0" tint="-0.499984740745262"/>
                </patternFill>
              </fill>
            </x14:dxf>
          </x14:cfRule>
          <xm:sqref>A15:B15 A7 A8:L14 L15 A16:L18</xm:sqref>
        </x14:conditionalFormatting>
        <x14:conditionalFormatting xmlns:xm="http://schemas.microsoft.com/office/excel/2006/main">
          <x14:cfRule type="expression" priority="25" id="{F1F884AA-4F7D-4283-9CC4-333780E6AA40}">
            <xm:f>OR('3. Section 3'!$F$80="Select one", '3. Section 3'!$F$80="Not yet – annual only", '3. Section 3'!$F$80="Not yet")</xm:f>
            <x14:dxf>
              <font>
                <color theme="0" tint="-0.499984740745262"/>
              </font>
              <fill>
                <patternFill>
                  <bgColor theme="0" tint="-0.499984740745262"/>
                </patternFill>
              </fill>
            </x14:dxf>
          </x14:cfRule>
          <xm:sqref>A29:B29 A21:L28 L29 A30:L32</xm:sqref>
        </x14:conditionalFormatting>
        <x14:conditionalFormatting xmlns:xm="http://schemas.microsoft.com/office/excel/2006/main">
          <x14:cfRule type="expression" priority="24" id="{C924BFBD-7175-4125-934F-EF3908BB4316}">
            <xm:f>OR('3. Section 3'!$F$81="Select one", '3. Section 3'!$F$81="Not yet – annual only", '3. Section 3'!$F$81="Not yet")</xm:f>
            <x14:dxf>
              <font>
                <color theme="0" tint="-0.499984740745262"/>
              </font>
              <fill>
                <patternFill>
                  <bgColor theme="0" tint="-0.499984740745262"/>
                </patternFill>
              </fill>
            </x14:dxf>
          </x14:cfRule>
          <xm:sqref>A43:B43 A35:L42 L43 A44:L46</xm:sqref>
        </x14:conditionalFormatting>
        <x14:conditionalFormatting xmlns:xm="http://schemas.microsoft.com/office/excel/2006/main">
          <x14:cfRule type="expression" priority="23" id="{06CA1EFA-DA03-4499-BA5C-242E51312A94}">
            <xm:f>OR('3. Section 3'!$F$82="Select one", '3. Section 3'!$F$82="Not yet – annual only", '3. Section 3'!$F$82="Not yet")</xm:f>
            <x14:dxf>
              <font>
                <color theme="0" tint="-0.499984740745262"/>
              </font>
              <fill>
                <patternFill>
                  <bgColor theme="0" tint="-0.499984740745262"/>
                </patternFill>
              </fill>
            </x14:dxf>
          </x14:cfRule>
          <xm:sqref>A57:B57 A49:L56 L57 A58:L60</xm:sqref>
        </x14:conditionalFormatting>
        <x14:conditionalFormatting xmlns:xm="http://schemas.microsoft.com/office/excel/2006/main">
          <x14:cfRule type="expression" priority="30" id="{993A77DB-4437-450C-99FE-DB76EE670672}">
            <xm:f>COUNTIF('3. Section 3'!$F$79:$F$83, "Yes") + COUNTIF('3. Section 3'!$F$79:$F$83, "Not yet – monthly only") = 0</xm:f>
            <x14:dxf>
              <font>
                <color theme="0" tint="-0.499984740745262"/>
              </font>
              <fill>
                <patternFill patternType="solid">
                  <bgColor theme="0" tint="-0.499984740745262"/>
                </patternFill>
              </fill>
            </x14:dxf>
          </x14:cfRule>
          <xm:sqref>A58:L76 A15:B15 A29:B29 A43:B43 A57:B57 A6:L6 A7 A8:L14 L15 A16:L28 L29 A30:L42 L43 A44:L56 L57</xm:sqref>
        </x14:conditionalFormatting>
        <x14:conditionalFormatting xmlns:xm="http://schemas.microsoft.com/office/excel/2006/main">
          <x14:cfRule type="expression" priority="31" id="{62E46C48-AC3C-4C23-B842-7D51AAB0C5E4}">
            <xm:f>NOT(AND('3. Section 3'!$F$19="Yes",'3. Section 3'!$F$20="Yes",'3. Section 3'!$F$21="Yes",COUNTIF('3. Section 3'!$F$34:$F$40,"Yes")&gt;2,'3. Section 3'!$F$68="Yes",COUNTIF('3. Section 3'!$F$79:$F$83, "&lt;&gt;Not yet")&gt;0))</xm:f>
            <x14:dxf>
              <font>
                <color theme="0" tint="-0.499984740745262"/>
              </font>
              <fill>
                <patternFill patternType="solid">
                  <bgColor theme="0" tint="-0.499984740745262"/>
                </patternFill>
              </fill>
            </x14:dxf>
          </x14:cfRule>
          <xm:sqref>A58:L76 N58:Y76 A15:B15 A29:B29 A43:B43 A57:B57 N15:O15 N29:O29 N43:O43 N57:O57 A6:L6 N6:Y14 A7 A8:L14 L15 Y15 A16:L28 N16:Y28 L29 Y29 A30:L42 N30:Y42 L43 Y43 A44:L56 N44:Y56 L57 Y57</xm:sqref>
        </x14:conditionalFormatting>
        <x14:conditionalFormatting xmlns:xm="http://schemas.microsoft.com/office/excel/2006/main">
          <x14:cfRule type="expression" priority="22" id="{6356A23D-0D72-4EAD-8D17-CC85E6B40409}">
            <xm:f>OR('3. Section 3'!$F$83="Select one", '3. Section 3'!$F$83="Not yet – annual only", '3. Section 3'!$F$83="Not yet")</xm:f>
            <x14:dxf>
              <font>
                <color theme="0" tint="-0.499984740745262"/>
              </font>
              <fill>
                <patternFill>
                  <bgColor theme="0" tint="-0.499984740745262"/>
                </patternFill>
              </fill>
            </x14:dxf>
          </x14:cfRule>
          <xm:sqref>A63:L76</xm:sqref>
        </x14:conditionalFormatting>
        <x14:conditionalFormatting xmlns:xm="http://schemas.microsoft.com/office/excel/2006/main">
          <x14:cfRule type="expression" priority="9" id="{7C6035D2-80AE-4B36-9555-4DC2E2EC0E6D}">
            <xm:f>'Worksheet - Tables'!$R$73="increase"</xm:f>
            <x14:dxf>
              <font>
                <color theme="1"/>
              </font>
            </x14:dxf>
          </x14:cfRule>
          <xm:sqref>B15:K15</xm:sqref>
        </x14:conditionalFormatting>
        <x14:conditionalFormatting xmlns:xm="http://schemas.microsoft.com/office/excel/2006/main">
          <x14:cfRule type="expression" priority="8" id="{D0B5111F-3255-459B-992B-D77281D71B4A}">
            <xm:f>'Worksheet - Tables'!$R$80="increase"</xm:f>
            <x14:dxf>
              <font>
                <color theme="1"/>
              </font>
            </x14:dxf>
          </x14:cfRule>
          <xm:sqref>B29:K29</xm:sqref>
        </x14:conditionalFormatting>
        <x14:conditionalFormatting xmlns:xm="http://schemas.microsoft.com/office/excel/2006/main">
          <x14:cfRule type="expression" priority="7" id="{B0904C2B-0BCE-4C7D-8357-774313E04512}">
            <xm:f>'Worksheet - Tables'!$R$85="increase"</xm:f>
            <x14:dxf>
              <font>
                <color theme="1"/>
              </font>
            </x14:dxf>
          </x14:cfRule>
          <xm:sqref>B43:K43</xm:sqref>
        </x14:conditionalFormatting>
        <x14:conditionalFormatting xmlns:xm="http://schemas.microsoft.com/office/excel/2006/main">
          <x14:cfRule type="expression" priority="6" id="{C34DD699-66AF-416E-B031-68C25A2AEE44}">
            <xm:f>'Worksheet - Tables'!$R$91="increase"</xm:f>
            <x14:dxf>
              <font>
                <color theme="1"/>
              </font>
            </x14:dxf>
          </x14:cfRule>
          <xm:sqref>B57:K57</xm:sqref>
        </x14:conditionalFormatting>
        <x14:conditionalFormatting xmlns:xm="http://schemas.microsoft.com/office/excel/2006/main">
          <x14:cfRule type="expression" priority="11" id="{6EAB5404-E335-4939-AED7-F580E6958147}">
            <xm:f>'Worksheet - Tables'!$U$98="No"</xm:f>
            <x14:dxf>
              <font>
                <color theme="1"/>
              </font>
            </x14:dxf>
          </x14:cfRule>
          <xm:sqref>B71:K71</xm:sqref>
        </x14:conditionalFormatting>
        <x14:conditionalFormatting xmlns:xm="http://schemas.microsoft.com/office/excel/2006/main">
          <x14:cfRule type="expression" priority="15" id="{1D6C642D-3F32-4783-98E5-7AFFCDF2B114}">
            <xm:f>OR('3. Section 3'!$F$95="HIFIS: ""Community Outcomes"" report", '3. Section 3'!$F$95="Select one")</xm:f>
            <x14:dxf>
              <font>
                <color theme="0" tint="-0.499984740745262"/>
              </font>
              <fill>
                <patternFill>
                  <bgColor theme="0" tint="-0.499984740745262"/>
                </patternFill>
              </fill>
            </x14:dxf>
          </x14:cfRule>
          <xm:sqref>B75:L76 O75:Y76</xm:sqref>
        </x14:conditionalFormatting>
        <x14:conditionalFormatting xmlns:xm="http://schemas.microsoft.com/office/excel/2006/main">
          <x14:cfRule type="expression" priority="28" id="{8DB3D4C0-9112-4F27-B9F3-DE76DE29BF18}">
            <xm:f>IF(TEXT('3. Section 3'!$F$93, "mmmm yyyy") &gt; TEXT(C$9, "mmmm yyyy"), TRUE, FALSE)</xm:f>
            <x14:dxf>
              <font>
                <color theme="0" tint="-0.499984740745262"/>
              </font>
              <fill>
                <patternFill>
                  <bgColor theme="0" tint="-0.499984740745262"/>
                </patternFill>
              </fill>
            </x14:dxf>
          </x14:cfRule>
          <xm:sqref>C10:H10 C24:H24 C38:H38 C52:H52 C66:H66</xm:sqref>
        </x14:conditionalFormatting>
        <x14:conditionalFormatting xmlns:xm="http://schemas.microsoft.com/office/excel/2006/main">
          <x14:cfRule type="expression" priority="12" id="{1CB5F611-D688-4F98-9147-E32C0ABDDE30}">
            <xm:f>COUNTIF('3. Section 3'!$F$79:$F$83, "Yes") + COUNTIF('3. Section 3'!$F$79:$F$83, "Not yet – annual only") = 0</xm:f>
            <x14:dxf>
              <font>
                <color theme="1"/>
              </font>
              <fill>
                <patternFill patternType="solid">
                  <bgColor rgb="FFBBD2B5"/>
                </patternFill>
              </fill>
            </x14:dxf>
          </x14:cfRule>
          <xm:sqref>N4</xm:sqref>
        </x14:conditionalFormatting>
        <x14:conditionalFormatting xmlns:xm="http://schemas.microsoft.com/office/excel/2006/main">
          <x14:cfRule type="expression" priority="21" id="{0263B3F7-DAF2-49FA-8151-6B23A614C30C}">
            <xm:f>OR('3. Section 3'!$F$79="Select one", '3. Section 3'!$F$79="Not yet – monthly only", '3. Section 3'!$F$79="Not yet")</xm:f>
            <x14:dxf>
              <font>
                <color theme="0" tint="-0.499984740745262"/>
              </font>
              <fill>
                <patternFill>
                  <bgColor theme="0" tint="-0.499984740745262"/>
                </patternFill>
              </fill>
            </x14:dxf>
          </x14:cfRule>
          <xm:sqref>N15:O15 N7:Y14 Y15 N16:Y18</xm:sqref>
        </x14:conditionalFormatting>
        <x14:conditionalFormatting xmlns:xm="http://schemas.microsoft.com/office/excel/2006/main">
          <x14:cfRule type="expression" priority="20" id="{CA3DCEB1-DA87-4A32-AA46-E675EBB5E4C2}">
            <xm:f>OR('3. Section 3'!$F$80="Select one", '3. Section 3'!$F$80="Not yet – monthly only", '3. Section 3'!$F$80="Not yet")</xm:f>
            <x14:dxf>
              <font>
                <color theme="0" tint="-0.499984740745262"/>
              </font>
              <fill>
                <patternFill>
                  <bgColor theme="0" tint="-0.499984740745262"/>
                </patternFill>
              </fill>
            </x14:dxf>
          </x14:cfRule>
          <xm:sqref>N29:O29 N21:Y28 Y29 N30:Y32</xm:sqref>
        </x14:conditionalFormatting>
        <x14:conditionalFormatting xmlns:xm="http://schemas.microsoft.com/office/excel/2006/main">
          <x14:cfRule type="expression" priority="19" id="{403F58D9-BED4-42BB-A212-01EF3A77A2D3}">
            <xm:f>OR('3. Section 3'!$F$81="Select one", '3. Section 3'!$F$81="Not yet – monthly only", '3. Section 3'!$F$81="Not yet")</xm:f>
            <x14:dxf>
              <font>
                <color theme="0" tint="-0.499984740745262"/>
              </font>
              <fill>
                <patternFill>
                  <bgColor theme="0" tint="-0.499984740745262"/>
                </patternFill>
              </fill>
            </x14:dxf>
          </x14:cfRule>
          <xm:sqref>N43:O43 N35:Y42 Y43 N44:Y46</xm:sqref>
        </x14:conditionalFormatting>
        <x14:conditionalFormatting xmlns:xm="http://schemas.microsoft.com/office/excel/2006/main">
          <x14:cfRule type="expression" priority="18" id="{672EC196-44AA-4AC8-A291-0CA431D4D6D9}">
            <xm:f>OR('3. Section 3'!$F$82="Select one", '3. Section 3'!$F$82="Not yet – monthly only", '3. Section 3'!$F$82="Not yet")</xm:f>
            <x14:dxf>
              <font>
                <color theme="0" tint="-0.499984740745262"/>
              </font>
              <fill>
                <patternFill>
                  <bgColor theme="0" tint="-0.499984740745262"/>
                </patternFill>
              </fill>
            </x14:dxf>
          </x14:cfRule>
          <xm:sqref>N57:O57 N49:Y56 Y57 N58:Y60</xm:sqref>
        </x14:conditionalFormatting>
        <x14:conditionalFormatting xmlns:xm="http://schemas.microsoft.com/office/excel/2006/main">
          <x14:cfRule type="expression" priority="29" id="{E5E782B2-6CB9-40B3-B634-75C042A95F61}">
            <xm:f>COUNTIF('3. Section 3'!$F$79:$F$83, "Yes") + COUNTIF('3. Section 3'!$F$79:$F$83, "Not yet – annual only") = 0</xm:f>
            <x14:dxf>
              <font>
                <color theme="0" tint="-0.499984740745262"/>
              </font>
              <fill>
                <patternFill patternType="solid">
                  <bgColor theme="0" tint="-0.499984740745262"/>
                </patternFill>
              </fill>
            </x14:dxf>
          </x14:cfRule>
          <xm:sqref>N58:Y76 N15:O15 N29:O29 N43:O43 N57:O57 N6:Y14 Y15 N16:Y28 Y29 N30:Y42 Y43 N44:Y56 Y57</xm:sqref>
        </x14:conditionalFormatting>
        <x14:conditionalFormatting xmlns:xm="http://schemas.microsoft.com/office/excel/2006/main">
          <x14:cfRule type="expression" priority="17" id="{6796C70E-0CA8-4E6E-B70F-A500F2FEEF94}">
            <xm:f>OR('3. Section 3'!$F$83="Select one", '3. Section 3'!$F$83="Not yet – monthly only", '3. Section 3'!$F$83="Not yet")</xm:f>
            <x14:dxf>
              <font>
                <color theme="0" tint="-0.499984740745262"/>
              </font>
              <fill>
                <patternFill>
                  <bgColor theme="0" tint="-0.499984740745262"/>
                </patternFill>
              </fill>
            </x14:dxf>
          </x14:cfRule>
          <xm:sqref>N63:Y76</xm:sqref>
        </x14:conditionalFormatting>
        <x14:conditionalFormatting xmlns:xm="http://schemas.microsoft.com/office/excel/2006/main">
          <x14:cfRule type="expression" priority="10" id="{A3980ABE-40C5-4E43-857D-C47140B1985E}">
            <xm:f>'Worksheet - Tables'!$U$129="No"</xm:f>
            <x14:dxf>
              <font>
                <color theme="1"/>
              </font>
            </x14:dxf>
          </x14:cfRule>
          <xm:sqref>O71</xm:sqref>
        </x14:conditionalFormatting>
        <x14:conditionalFormatting xmlns:xm="http://schemas.microsoft.com/office/excel/2006/main">
          <x14:cfRule type="expression" priority="5" id="{68F8704F-0AF6-4A47-8A5F-7EE82B0DD982}">
            <xm:f>'Worksheet - Tables'!$R$103="increase"</xm:f>
            <x14:dxf>
              <font>
                <color theme="1"/>
              </font>
            </x14:dxf>
          </x14:cfRule>
          <xm:sqref>O15:X15</xm:sqref>
        </x14:conditionalFormatting>
        <x14:conditionalFormatting xmlns:xm="http://schemas.microsoft.com/office/excel/2006/main">
          <x14:cfRule type="expression" priority="4" id="{796CA13B-79EE-42EB-8005-3B398132E5E7}">
            <xm:f>'Worksheet - Tables'!$R$110="increase"</xm:f>
            <x14:dxf>
              <font>
                <color theme="1"/>
              </font>
            </x14:dxf>
          </x14:cfRule>
          <xm:sqref>O29:X29</xm:sqref>
        </x14:conditionalFormatting>
        <x14:conditionalFormatting xmlns:xm="http://schemas.microsoft.com/office/excel/2006/main">
          <x14:cfRule type="expression" priority="2" id="{7113C1C4-4FAA-42AE-BE82-89A22880468E}">
            <xm:f>'Worksheet - Tables'!$R$115="increase"</xm:f>
            <x14:dxf>
              <font>
                <color theme="1"/>
              </font>
            </x14:dxf>
          </x14:cfRule>
          <xm:sqref>O43:X43</xm:sqref>
        </x14:conditionalFormatting>
        <x14:conditionalFormatting xmlns:xm="http://schemas.microsoft.com/office/excel/2006/main">
          <x14:cfRule type="expression" priority="1" id="{CAC00A9C-D75A-4FE8-BAFD-B9EF8860FAA7}">
            <xm:f>'Worksheet - Tables'!$R$121="increase"</xm:f>
            <x14:dxf>
              <font>
                <color theme="1"/>
              </font>
            </x14:dxf>
          </x14:cfRule>
          <xm:sqref>O57:X57</xm:sqref>
        </x14:conditionalFormatting>
        <x14:conditionalFormatting xmlns:xm="http://schemas.microsoft.com/office/excel/2006/main">
          <x14:cfRule type="expression" priority="27" id="{2AD21865-6881-412A-A9A3-3F29503BAB73}">
            <xm:f>IF(TEXT('3. Section 3'!$F$94, "yyyy-yy") &gt; TEXT(P$9, "yyyy-yy"), TRUE, FALSE)</xm:f>
            <x14:dxf>
              <font>
                <color theme="0" tint="-0.499984740745262"/>
              </font>
              <fill>
                <patternFill>
                  <bgColor theme="0" tint="-0.499984740745262"/>
                </patternFill>
              </fill>
            </x14:dxf>
          </x14:cfRule>
          <xm:sqref>P10:U10 P24:U24 P38:U38 P52:U52 P66:U66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5D36559-E4B4-4D9F-85BE-3B8BE9D26A45}">
          <x14:formula1>
            <xm:f>'Worksheet - Drop Downs'!$A$152:$A$158</xm:f>
          </x14:formula1>
          <xm:sqref>J12:L12 J26:L26 J40:L40 J54:L54 J68:L68</xm:sqref>
        </x14:dataValidation>
        <x14:dataValidation type="list" allowBlank="1" showInputMessage="1" showErrorMessage="1" xr:uid="{4E882A7D-4687-453C-BEEE-3BCB023AF81F}">
          <x14:formula1>
            <xm:f>'Worksheet - Drop Downs'!$A$192:$A$198</xm:f>
          </x14:formula1>
          <xm:sqref>W12:Y12 W26:Y26 W40:Y40 W54:Y54 W68:Y68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CDA49-C852-48A5-8DBB-0CF6F2CF2CBD}">
  <dimension ref="A1:AA55"/>
  <sheetViews>
    <sheetView showGridLines="0" zoomScale="90" zoomScaleNormal="90" workbookViewId="0">
      <selection activeCell="C35" sqref="C35:H35"/>
    </sheetView>
  </sheetViews>
  <sheetFormatPr defaultColWidth="9.41796875" defaultRowHeight="30" customHeight="1"/>
  <cols>
    <col min="1" max="1" width="10.41796875" style="103" customWidth="1"/>
    <col min="2" max="12" width="10.41796875" style="14" customWidth="1"/>
    <col min="13" max="13" width="5.41796875" style="35" customWidth="1"/>
    <col min="14" max="14" width="10.41796875" style="103" customWidth="1"/>
    <col min="15" max="25" width="10.41796875" style="14" customWidth="1"/>
    <col min="26" max="26" width="5.41796875" style="97" customWidth="1"/>
    <col min="27" max="27" width="15.578125" style="35" customWidth="1"/>
    <col min="28" max="45" width="10.41796875" style="97" customWidth="1"/>
    <col min="46" max="16384" width="9.41796875" style="97"/>
  </cols>
  <sheetData>
    <row r="1" spans="1:27" ht="30" customHeight="1">
      <c r="A1" s="485" t="s">
        <v>453</v>
      </c>
      <c r="B1" s="486"/>
      <c r="C1" s="486"/>
      <c r="D1" s="486"/>
      <c r="E1" s="486"/>
      <c r="F1" s="486"/>
      <c r="G1" s="486"/>
      <c r="H1" s="486"/>
      <c r="I1" s="486"/>
      <c r="J1" s="486"/>
      <c r="K1" s="486"/>
      <c r="L1" s="486"/>
      <c r="M1" s="486"/>
      <c r="N1" s="486"/>
      <c r="O1" s="486"/>
      <c r="P1" s="486"/>
      <c r="Q1" s="486"/>
      <c r="R1" s="486"/>
      <c r="S1" s="486"/>
      <c r="T1" s="486"/>
      <c r="U1" s="486"/>
      <c r="V1" s="486"/>
      <c r="W1" s="486"/>
      <c r="X1" s="486"/>
      <c r="Y1" s="487"/>
    </row>
    <row r="2" spans="1:27" ht="30" customHeight="1">
      <c r="A2" s="307" t="s">
        <v>454</v>
      </c>
      <c r="B2" s="308"/>
      <c r="C2" s="308"/>
      <c r="D2" s="308"/>
      <c r="E2" s="308"/>
      <c r="F2" s="308"/>
      <c r="G2" s="308"/>
      <c r="H2" s="308"/>
      <c r="I2" s="308"/>
      <c r="J2" s="308"/>
      <c r="K2" s="308"/>
      <c r="L2" s="309"/>
      <c r="N2" s="307" t="s">
        <v>455</v>
      </c>
      <c r="O2" s="308"/>
      <c r="P2" s="308"/>
      <c r="Q2" s="308"/>
      <c r="R2" s="308"/>
      <c r="S2" s="308"/>
      <c r="T2" s="308"/>
      <c r="U2" s="308"/>
      <c r="V2" s="308"/>
      <c r="W2" s="308"/>
      <c r="X2" s="308"/>
      <c r="Y2" s="309"/>
    </row>
    <row r="3" spans="1:27" s="81" customFormat="1" ht="15" customHeight="1">
      <c r="A3" s="75"/>
      <c r="B3" s="75"/>
      <c r="C3" s="75"/>
      <c r="D3" s="75"/>
      <c r="E3" s="75"/>
      <c r="F3" s="75"/>
      <c r="G3" s="75"/>
      <c r="H3" s="75"/>
      <c r="I3" s="75"/>
      <c r="J3" s="75"/>
      <c r="K3" s="75"/>
      <c r="L3" s="75"/>
      <c r="N3" s="75"/>
      <c r="O3" s="75"/>
      <c r="P3" s="75"/>
      <c r="Q3" s="75"/>
      <c r="R3" s="75"/>
      <c r="S3" s="75"/>
      <c r="T3" s="75"/>
      <c r="U3" s="75"/>
      <c r="V3" s="75"/>
      <c r="W3" s="75"/>
      <c r="X3" s="75"/>
      <c r="Y3" s="75"/>
      <c r="Z3" s="35"/>
      <c r="AA3" s="35"/>
    </row>
    <row r="4" spans="1:27" s="81" customFormat="1" ht="45" customHeight="1">
      <c r="A4" s="387" t="s">
        <v>456</v>
      </c>
      <c r="B4" s="388"/>
      <c r="C4" s="388"/>
      <c r="D4" s="388"/>
      <c r="E4" s="388"/>
      <c r="F4" s="388"/>
      <c r="G4" s="388"/>
      <c r="H4" s="388"/>
      <c r="I4" s="388"/>
      <c r="J4" s="388"/>
      <c r="K4" s="388"/>
      <c r="L4" s="389"/>
      <c r="N4" s="387" t="s">
        <v>457</v>
      </c>
      <c r="O4" s="388"/>
      <c r="P4" s="388"/>
      <c r="Q4" s="388"/>
      <c r="R4" s="388"/>
      <c r="S4" s="388"/>
      <c r="T4" s="388"/>
      <c r="U4" s="388"/>
      <c r="V4" s="388"/>
      <c r="W4" s="388"/>
      <c r="X4" s="388"/>
      <c r="Y4" s="389"/>
      <c r="Z4" s="35"/>
      <c r="AA4" s="35"/>
    </row>
    <row r="5" spans="1:27" s="81" customFormat="1" ht="15" customHeight="1">
      <c r="A5" s="75"/>
      <c r="B5" s="75"/>
      <c r="C5" s="75"/>
      <c r="D5" s="75"/>
      <c r="E5" s="75"/>
      <c r="F5" s="75"/>
      <c r="G5" s="75"/>
      <c r="H5" s="75"/>
      <c r="I5" s="75"/>
      <c r="J5" s="75"/>
      <c r="K5" s="75"/>
      <c r="L5" s="75"/>
      <c r="N5" s="75"/>
      <c r="O5" s="75"/>
      <c r="P5" s="75"/>
      <c r="Q5" s="75"/>
      <c r="R5" s="75"/>
      <c r="S5" s="75"/>
      <c r="T5" s="75"/>
      <c r="U5" s="75"/>
      <c r="V5" s="75"/>
      <c r="W5" s="75"/>
      <c r="X5" s="75"/>
      <c r="Y5" s="75"/>
      <c r="Z5" s="35"/>
      <c r="AA5" s="35"/>
    </row>
    <row r="6" spans="1:27" ht="45" customHeight="1">
      <c r="A6" s="482" t="s">
        <v>458</v>
      </c>
      <c r="B6" s="483"/>
      <c r="C6" s="483"/>
      <c r="D6" s="483"/>
      <c r="E6" s="483"/>
      <c r="F6" s="483"/>
      <c r="G6" s="483"/>
      <c r="H6" s="483"/>
      <c r="I6" s="483"/>
      <c r="J6" s="483"/>
      <c r="K6" s="483"/>
      <c r="L6" s="484"/>
      <c r="N6" s="482" t="s">
        <v>459</v>
      </c>
      <c r="O6" s="483"/>
      <c r="P6" s="483"/>
      <c r="Q6" s="483"/>
      <c r="R6" s="483"/>
      <c r="S6" s="483"/>
      <c r="T6" s="483"/>
      <c r="U6" s="483"/>
      <c r="V6" s="483"/>
      <c r="W6" s="483"/>
      <c r="X6" s="483"/>
      <c r="Y6" s="484"/>
    </row>
    <row r="7" spans="1:27" s="81" customFormat="1" ht="15" customHeight="1">
      <c r="A7" s="75"/>
      <c r="B7" s="75"/>
      <c r="C7" s="75"/>
      <c r="D7" s="75"/>
      <c r="E7" s="75"/>
      <c r="F7" s="75"/>
      <c r="G7" s="75"/>
      <c r="H7" s="75"/>
      <c r="I7" s="75"/>
      <c r="J7" s="75"/>
      <c r="K7" s="75"/>
      <c r="L7" s="75"/>
      <c r="N7" s="75"/>
      <c r="O7" s="75"/>
      <c r="P7" s="75"/>
      <c r="Q7" s="75"/>
      <c r="R7" s="75"/>
      <c r="S7" s="75"/>
      <c r="T7" s="75"/>
      <c r="U7" s="75"/>
      <c r="V7" s="75"/>
      <c r="W7" s="75"/>
      <c r="X7" s="75"/>
      <c r="Y7" s="75"/>
      <c r="Z7" s="35"/>
      <c r="AA7" s="35"/>
    </row>
    <row r="8" spans="1:27" ht="45" customHeight="1">
      <c r="A8" s="477" t="s">
        <v>460</v>
      </c>
      <c r="B8" s="478"/>
      <c r="C8" s="479" t="s">
        <v>461</v>
      </c>
      <c r="D8" s="480"/>
      <c r="E8" s="480"/>
      <c r="F8" s="480"/>
      <c r="G8" s="480"/>
      <c r="H8" s="480"/>
      <c r="I8" s="480"/>
      <c r="J8" s="480"/>
      <c r="K8" s="480"/>
      <c r="L8" s="481"/>
      <c r="N8" s="477" t="s">
        <v>460</v>
      </c>
      <c r="O8" s="478"/>
      <c r="P8" s="479" t="s">
        <v>461</v>
      </c>
      <c r="Q8" s="480"/>
      <c r="R8" s="480"/>
      <c r="S8" s="480"/>
      <c r="T8" s="480"/>
      <c r="U8" s="480"/>
      <c r="V8" s="480"/>
      <c r="W8" s="480"/>
      <c r="X8" s="480"/>
      <c r="Y8" s="481"/>
    </row>
    <row r="9" spans="1:27" ht="10.35" customHeight="1">
      <c r="A9" s="95"/>
      <c r="L9" s="96"/>
      <c r="N9" s="95"/>
      <c r="Y9" s="96"/>
    </row>
    <row r="10" spans="1:27" ht="45" customHeight="1">
      <c r="A10" s="450"/>
      <c r="B10" s="451"/>
      <c r="C10" s="19" t="s">
        <v>346</v>
      </c>
      <c r="D10" s="19" t="s">
        <v>392</v>
      </c>
      <c r="E10" s="19" t="s">
        <v>393</v>
      </c>
      <c r="F10" s="19" t="s">
        <v>394</v>
      </c>
      <c r="G10" s="19" t="s">
        <v>395</v>
      </c>
      <c r="H10" s="19" t="s">
        <v>396</v>
      </c>
      <c r="I10" s="19" t="s">
        <v>397</v>
      </c>
      <c r="J10" s="19" t="s">
        <v>398</v>
      </c>
      <c r="K10" s="19" t="s">
        <v>399</v>
      </c>
      <c r="L10" s="31" t="s">
        <v>400</v>
      </c>
      <c r="N10" s="450"/>
      <c r="O10" s="451"/>
      <c r="P10" s="137" t="s">
        <v>348</v>
      </c>
      <c r="Q10" s="137" t="s">
        <v>401</v>
      </c>
      <c r="R10" s="137" t="s">
        <v>402</v>
      </c>
      <c r="S10" s="137" t="s">
        <v>403</v>
      </c>
      <c r="T10" s="137" t="s">
        <v>404</v>
      </c>
      <c r="U10" s="137" t="s">
        <v>405</v>
      </c>
      <c r="V10" s="137" t="s">
        <v>406</v>
      </c>
      <c r="W10" s="137" t="s">
        <v>407</v>
      </c>
      <c r="X10" s="137" t="s">
        <v>408</v>
      </c>
      <c r="Y10" s="31" t="s">
        <v>400</v>
      </c>
    </row>
    <row r="11" spans="1:27" ht="105" customHeight="1">
      <c r="A11" s="473" t="s">
        <v>462</v>
      </c>
      <c r="B11" s="474"/>
      <c r="C11" s="105">
        <v>92</v>
      </c>
      <c r="D11" s="105">
        <v>78</v>
      </c>
      <c r="E11" s="105">
        <v>81</v>
      </c>
      <c r="F11" s="105">
        <v>88</v>
      </c>
      <c r="G11" s="105">
        <v>128</v>
      </c>
      <c r="H11" s="105">
        <v>131</v>
      </c>
      <c r="I11" s="107"/>
      <c r="J11" s="107"/>
      <c r="K11" s="107"/>
      <c r="L11" s="106"/>
      <c r="N11" s="473" t="s">
        <v>462</v>
      </c>
      <c r="O11" s="474"/>
      <c r="P11" s="105">
        <v>352</v>
      </c>
      <c r="Q11" s="105">
        <v>707</v>
      </c>
      <c r="R11" s="105">
        <v>774</v>
      </c>
      <c r="S11" s="105">
        <v>995</v>
      </c>
      <c r="T11" s="105">
        <v>1154</v>
      </c>
      <c r="U11" s="105">
        <v>1008</v>
      </c>
      <c r="V11" s="107"/>
      <c r="W11" s="107"/>
      <c r="X11" s="107"/>
      <c r="Y11" s="106"/>
    </row>
    <row r="12" spans="1:27" ht="240" customHeight="1">
      <c r="A12" s="95"/>
      <c r="L12" s="96"/>
      <c r="N12" s="95"/>
      <c r="Y12" s="96"/>
    </row>
    <row r="13" spans="1:27" ht="45" customHeight="1">
      <c r="A13" s="475" t="s">
        <v>463</v>
      </c>
      <c r="B13" s="214"/>
      <c r="C13" s="214"/>
      <c r="D13" s="214"/>
      <c r="E13" s="214"/>
      <c r="F13" s="214"/>
      <c r="G13" s="214"/>
      <c r="H13" s="214"/>
      <c r="I13" s="214"/>
      <c r="J13" s="214"/>
      <c r="K13" s="214"/>
      <c r="L13" s="241"/>
      <c r="N13" s="475" t="s">
        <v>463</v>
      </c>
      <c r="O13" s="214"/>
      <c r="P13" s="214"/>
      <c r="Q13" s="214"/>
      <c r="R13" s="214"/>
      <c r="S13" s="214"/>
      <c r="T13" s="214"/>
      <c r="U13" s="214"/>
      <c r="V13" s="214"/>
      <c r="W13" s="214"/>
      <c r="X13" s="214"/>
      <c r="Y13" s="241"/>
    </row>
    <row r="14" spans="1:27" ht="120" customHeight="1">
      <c r="A14" s="476" t="s">
        <v>464</v>
      </c>
      <c r="B14" s="435"/>
      <c r="C14" s="435"/>
      <c r="D14" s="435"/>
      <c r="E14" s="435"/>
      <c r="F14" s="435"/>
      <c r="G14" s="435"/>
      <c r="H14" s="435"/>
      <c r="I14" s="435"/>
      <c r="J14" s="435"/>
      <c r="K14" s="435"/>
      <c r="L14" s="436"/>
      <c r="N14" s="476" t="s">
        <v>464</v>
      </c>
      <c r="O14" s="435"/>
      <c r="P14" s="435"/>
      <c r="Q14" s="435"/>
      <c r="R14" s="435"/>
      <c r="S14" s="435"/>
      <c r="T14" s="435"/>
      <c r="U14" s="435"/>
      <c r="V14" s="435"/>
      <c r="W14" s="435"/>
      <c r="X14" s="435"/>
      <c r="Y14" s="436"/>
    </row>
    <row r="15" spans="1:27" ht="15" customHeight="1">
      <c r="A15" s="160"/>
      <c r="B15" s="160"/>
      <c r="C15" s="160"/>
      <c r="D15" s="160"/>
      <c r="E15" s="160"/>
      <c r="F15" s="160"/>
      <c r="G15" s="160"/>
      <c r="H15" s="160"/>
      <c r="I15" s="160"/>
      <c r="J15" s="160"/>
      <c r="K15" s="160"/>
      <c r="L15" s="160"/>
      <c r="N15" s="160"/>
      <c r="O15" s="160"/>
      <c r="P15" s="160"/>
      <c r="Q15" s="160"/>
      <c r="R15" s="160"/>
      <c r="S15" s="160"/>
      <c r="T15" s="160"/>
      <c r="U15" s="160"/>
      <c r="V15" s="160"/>
      <c r="W15" s="160"/>
      <c r="X15" s="160"/>
      <c r="Y15" s="160"/>
    </row>
    <row r="16" spans="1:27" ht="45" customHeight="1">
      <c r="A16" s="477" t="s">
        <v>460</v>
      </c>
      <c r="B16" s="478"/>
      <c r="C16" s="479" t="s">
        <v>465</v>
      </c>
      <c r="D16" s="480"/>
      <c r="E16" s="480"/>
      <c r="F16" s="480"/>
      <c r="G16" s="480"/>
      <c r="H16" s="480"/>
      <c r="I16" s="480"/>
      <c r="J16" s="480"/>
      <c r="K16" s="480"/>
      <c r="L16" s="481"/>
      <c r="N16" s="477" t="s">
        <v>460</v>
      </c>
      <c r="O16" s="478"/>
      <c r="P16" s="479" t="s">
        <v>465</v>
      </c>
      <c r="Q16" s="480"/>
      <c r="R16" s="480"/>
      <c r="S16" s="480"/>
      <c r="T16" s="480"/>
      <c r="U16" s="480"/>
      <c r="V16" s="480"/>
      <c r="W16" s="480"/>
      <c r="X16" s="480"/>
      <c r="Y16" s="481"/>
    </row>
    <row r="17" spans="1:25" ht="10.35" customHeight="1">
      <c r="A17" s="95"/>
      <c r="L17" s="96"/>
      <c r="N17" s="95"/>
      <c r="Y17" s="96"/>
    </row>
    <row r="18" spans="1:25" ht="45" customHeight="1">
      <c r="A18" s="450"/>
      <c r="B18" s="451"/>
      <c r="C18" s="19" t="s">
        <v>346</v>
      </c>
      <c r="D18" s="19" t="s">
        <v>392</v>
      </c>
      <c r="E18" s="19" t="s">
        <v>393</v>
      </c>
      <c r="F18" s="19" t="s">
        <v>394</v>
      </c>
      <c r="G18" s="19" t="s">
        <v>395</v>
      </c>
      <c r="H18" s="19" t="s">
        <v>396</v>
      </c>
      <c r="I18" s="19" t="s">
        <v>397</v>
      </c>
      <c r="J18" s="19" t="s">
        <v>398</v>
      </c>
      <c r="K18" s="19" t="s">
        <v>399</v>
      </c>
      <c r="L18" s="31" t="s">
        <v>400</v>
      </c>
      <c r="N18" s="450"/>
      <c r="O18" s="451"/>
      <c r="P18" s="137" t="s">
        <v>348</v>
      </c>
      <c r="Q18" s="137" t="s">
        <v>401</v>
      </c>
      <c r="R18" s="137" t="s">
        <v>402</v>
      </c>
      <c r="S18" s="137" t="s">
        <v>403</v>
      </c>
      <c r="T18" s="137" t="s">
        <v>404</v>
      </c>
      <c r="U18" s="137" t="s">
        <v>405</v>
      </c>
      <c r="V18" s="137" t="s">
        <v>406</v>
      </c>
      <c r="W18" s="137" t="s">
        <v>407</v>
      </c>
      <c r="X18" s="137" t="s">
        <v>408</v>
      </c>
      <c r="Y18" s="31" t="s">
        <v>400</v>
      </c>
    </row>
    <row r="19" spans="1:25" ht="105" customHeight="1">
      <c r="A19" s="473" t="s">
        <v>462</v>
      </c>
      <c r="B19" s="474"/>
      <c r="C19" s="105">
        <v>7</v>
      </c>
      <c r="D19" s="105">
        <v>85</v>
      </c>
      <c r="E19" s="105">
        <v>18</v>
      </c>
      <c r="F19" s="105">
        <v>6</v>
      </c>
      <c r="G19" s="105">
        <v>7</v>
      </c>
      <c r="H19" s="105">
        <v>10</v>
      </c>
      <c r="I19" s="107"/>
      <c r="J19" s="107"/>
      <c r="K19" s="107"/>
      <c r="L19" s="106"/>
      <c r="N19" s="473" t="s">
        <v>462</v>
      </c>
      <c r="O19" s="474"/>
      <c r="P19" s="105">
        <v>141</v>
      </c>
      <c r="Q19" s="105">
        <v>377</v>
      </c>
      <c r="R19" s="105">
        <v>299</v>
      </c>
      <c r="S19" s="105">
        <v>119</v>
      </c>
      <c r="T19" s="105">
        <v>97</v>
      </c>
      <c r="U19" s="105">
        <v>133</v>
      </c>
      <c r="V19" s="107"/>
      <c r="W19" s="107"/>
      <c r="X19" s="107"/>
      <c r="Y19" s="106"/>
    </row>
    <row r="20" spans="1:25" ht="240" customHeight="1">
      <c r="A20" s="95"/>
      <c r="L20" s="96"/>
      <c r="N20" s="95"/>
      <c r="Y20" s="96"/>
    </row>
    <row r="21" spans="1:25" ht="45" customHeight="1">
      <c r="A21" s="475" t="s">
        <v>463</v>
      </c>
      <c r="B21" s="214"/>
      <c r="C21" s="214"/>
      <c r="D21" s="214"/>
      <c r="E21" s="214"/>
      <c r="F21" s="214"/>
      <c r="G21" s="214"/>
      <c r="H21" s="214"/>
      <c r="I21" s="214"/>
      <c r="J21" s="214"/>
      <c r="K21" s="214"/>
      <c r="L21" s="241"/>
      <c r="N21" s="475" t="s">
        <v>463</v>
      </c>
      <c r="O21" s="214"/>
      <c r="P21" s="214"/>
      <c r="Q21" s="214"/>
      <c r="R21" s="214"/>
      <c r="S21" s="214"/>
      <c r="T21" s="214"/>
      <c r="U21" s="214"/>
      <c r="V21" s="214"/>
      <c r="W21" s="214"/>
      <c r="X21" s="214"/>
      <c r="Y21" s="241"/>
    </row>
    <row r="22" spans="1:25" ht="120" customHeight="1">
      <c r="A22" s="476" t="s">
        <v>466</v>
      </c>
      <c r="B22" s="435"/>
      <c r="C22" s="435"/>
      <c r="D22" s="435"/>
      <c r="E22" s="435"/>
      <c r="F22" s="435"/>
      <c r="G22" s="435"/>
      <c r="H22" s="435"/>
      <c r="I22" s="435"/>
      <c r="J22" s="435"/>
      <c r="K22" s="435"/>
      <c r="L22" s="436"/>
      <c r="N22" s="476" t="s">
        <v>466</v>
      </c>
      <c r="O22" s="435"/>
      <c r="P22" s="435"/>
      <c r="Q22" s="435"/>
      <c r="R22" s="435"/>
      <c r="S22" s="435"/>
      <c r="T22" s="435"/>
      <c r="U22" s="435"/>
      <c r="V22" s="435"/>
      <c r="W22" s="435"/>
      <c r="X22" s="435"/>
      <c r="Y22" s="436"/>
    </row>
    <row r="23" spans="1:25" ht="15" customHeight="1">
      <c r="A23" s="160"/>
      <c r="B23" s="160"/>
      <c r="C23" s="160"/>
      <c r="D23" s="160"/>
      <c r="E23" s="160"/>
      <c r="F23" s="160"/>
      <c r="G23" s="160"/>
      <c r="H23" s="160"/>
      <c r="I23" s="160"/>
      <c r="J23" s="160"/>
      <c r="K23" s="160"/>
      <c r="L23" s="160"/>
      <c r="N23" s="160"/>
      <c r="O23" s="160"/>
      <c r="P23" s="160"/>
      <c r="Q23" s="160"/>
      <c r="R23" s="160"/>
      <c r="S23" s="160"/>
      <c r="T23" s="160"/>
      <c r="U23" s="160"/>
      <c r="V23" s="160"/>
      <c r="W23" s="160"/>
      <c r="X23" s="160"/>
      <c r="Y23" s="160"/>
    </row>
    <row r="24" spans="1:25" ht="45" customHeight="1">
      <c r="A24" s="477" t="s">
        <v>460</v>
      </c>
      <c r="B24" s="478"/>
      <c r="C24" s="479" t="s">
        <v>467</v>
      </c>
      <c r="D24" s="480"/>
      <c r="E24" s="480"/>
      <c r="F24" s="480"/>
      <c r="G24" s="480"/>
      <c r="H24" s="480"/>
      <c r="I24" s="480"/>
      <c r="J24" s="480"/>
      <c r="K24" s="480"/>
      <c r="L24" s="481"/>
      <c r="N24" s="477" t="s">
        <v>460</v>
      </c>
      <c r="O24" s="478"/>
      <c r="P24" s="479" t="s">
        <v>467</v>
      </c>
      <c r="Q24" s="480"/>
      <c r="R24" s="480"/>
      <c r="S24" s="480"/>
      <c r="T24" s="480"/>
      <c r="U24" s="480"/>
      <c r="V24" s="480"/>
      <c r="W24" s="480"/>
      <c r="X24" s="480"/>
      <c r="Y24" s="481"/>
    </row>
    <row r="25" spans="1:25" ht="10.35" customHeight="1">
      <c r="A25" s="95"/>
      <c r="L25" s="96"/>
      <c r="N25" s="95"/>
      <c r="Y25" s="96"/>
    </row>
    <row r="26" spans="1:25" ht="45" customHeight="1">
      <c r="A26" s="450"/>
      <c r="B26" s="451"/>
      <c r="C26" s="19" t="s">
        <v>346</v>
      </c>
      <c r="D26" s="19" t="s">
        <v>392</v>
      </c>
      <c r="E26" s="19" t="s">
        <v>393</v>
      </c>
      <c r="F26" s="19" t="s">
        <v>394</v>
      </c>
      <c r="G26" s="19" t="s">
        <v>395</v>
      </c>
      <c r="H26" s="19" t="s">
        <v>396</v>
      </c>
      <c r="I26" s="19" t="s">
        <v>397</v>
      </c>
      <c r="J26" s="19" t="s">
        <v>398</v>
      </c>
      <c r="K26" s="19" t="s">
        <v>399</v>
      </c>
      <c r="L26" s="31" t="s">
        <v>400</v>
      </c>
      <c r="N26" s="450"/>
      <c r="O26" s="451"/>
      <c r="P26" s="137" t="s">
        <v>348</v>
      </c>
      <c r="Q26" s="137" t="s">
        <v>401</v>
      </c>
      <c r="R26" s="137" t="s">
        <v>402</v>
      </c>
      <c r="S26" s="137" t="s">
        <v>403</v>
      </c>
      <c r="T26" s="137" t="s">
        <v>404</v>
      </c>
      <c r="U26" s="137" t="s">
        <v>405</v>
      </c>
      <c r="V26" s="137" t="s">
        <v>406</v>
      </c>
      <c r="W26" s="137" t="s">
        <v>407</v>
      </c>
      <c r="X26" s="137" t="s">
        <v>408</v>
      </c>
      <c r="Y26" s="31" t="s">
        <v>400</v>
      </c>
    </row>
    <row r="27" spans="1:25" ht="105" customHeight="1">
      <c r="A27" s="473" t="s">
        <v>468</v>
      </c>
      <c r="B27" s="474"/>
      <c r="C27" s="105">
        <v>43</v>
      </c>
      <c r="D27" s="105">
        <v>71</v>
      </c>
      <c r="E27" s="105">
        <v>61</v>
      </c>
      <c r="F27" s="105">
        <v>55</v>
      </c>
      <c r="G27" s="105">
        <v>51</v>
      </c>
      <c r="H27" s="105">
        <v>30</v>
      </c>
      <c r="I27" s="107"/>
      <c r="J27" s="107"/>
      <c r="K27" s="107"/>
      <c r="L27" s="106"/>
      <c r="N27" s="473" t="s">
        <v>468</v>
      </c>
      <c r="O27" s="474"/>
      <c r="P27" s="105">
        <v>562</v>
      </c>
      <c r="Q27" s="105">
        <v>740</v>
      </c>
      <c r="R27" s="105">
        <v>679</v>
      </c>
      <c r="S27" s="105">
        <v>614</v>
      </c>
      <c r="T27" s="105">
        <v>646</v>
      </c>
      <c r="U27" s="105">
        <v>527</v>
      </c>
      <c r="V27" s="107"/>
      <c r="W27" s="107"/>
      <c r="X27" s="107"/>
      <c r="Y27" s="106"/>
    </row>
    <row r="28" spans="1:25" ht="240" customHeight="1">
      <c r="A28" s="95"/>
      <c r="L28" s="96"/>
      <c r="N28" s="95"/>
      <c r="Y28" s="96"/>
    </row>
    <row r="29" spans="1:25" ht="45" customHeight="1">
      <c r="A29" s="475" t="s">
        <v>463</v>
      </c>
      <c r="B29" s="214"/>
      <c r="C29" s="214"/>
      <c r="D29" s="214"/>
      <c r="E29" s="214"/>
      <c r="F29" s="214"/>
      <c r="G29" s="214"/>
      <c r="H29" s="214"/>
      <c r="I29" s="214"/>
      <c r="J29" s="214"/>
      <c r="K29" s="214"/>
      <c r="L29" s="241"/>
      <c r="N29" s="475" t="s">
        <v>463</v>
      </c>
      <c r="O29" s="214"/>
      <c r="P29" s="214"/>
      <c r="Q29" s="214"/>
      <c r="R29" s="214"/>
      <c r="S29" s="214"/>
      <c r="T29" s="214"/>
      <c r="U29" s="214"/>
      <c r="V29" s="214"/>
      <c r="W29" s="214"/>
      <c r="X29" s="214"/>
      <c r="Y29" s="241"/>
    </row>
    <row r="30" spans="1:25" ht="120" customHeight="1">
      <c r="A30" s="476" t="s">
        <v>469</v>
      </c>
      <c r="B30" s="435"/>
      <c r="C30" s="435"/>
      <c r="D30" s="435"/>
      <c r="E30" s="435"/>
      <c r="F30" s="435"/>
      <c r="G30" s="435"/>
      <c r="H30" s="435"/>
      <c r="I30" s="435"/>
      <c r="J30" s="435"/>
      <c r="K30" s="435"/>
      <c r="L30" s="436"/>
      <c r="N30" s="476" t="s">
        <v>469</v>
      </c>
      <c r="O30" s="435"/>
      <c r="P30" s="435"/>
      <c r="Q30" s="435"/>
      <c r="R30" s="435"/>
      <c r="S30" s="435"/>
      <c r="T30" s="435"/>
      <c r="U30" s="435"/>
      <c r="V30" s="435"/>
      <c r="W30" s="435"/>
      <c r="X30" s="435"/>
      <c r="Y30" s="436"/>
    </row>
    <row r="31" spans="1:25" ht="15" customHeight="1">
      <c r="A31" s="160"/>
      <c r="B31" s="160"/>
      <c r="C31" s="160"/>
      <c r="D31" s="160"/>
      <c r="E31" s="160"/>
      <c r="F31" s="160"/>
      <c r="G31" s="160"/>
      <c r="H31" s="160"/>
      <c r="I31" s="160"/>
      <c r="J31" s="160"/>
      <c r="K31" s="160"/>
      <c r="L31" s="160"/>
      <c r="N31" s="160"/>
      <c r="O31" s="160"/>
      <c r="P31" s="160"/>
      <c r="Q31" s="160"/>
      <c r="R31" s="160"/>
      <c r="S31" s="160"/>
      <c r="T31" s="160"/>
      <c r="U31" s="160"/>
      <c r="V31" s="160"/>
      <c r="W31" s="160"/>
      <c r="X31" s="160"/>
      <c r="Y31" s="160"/>
    </row>
    <row r="32" spans="1:25" ht="45" customHeight="1">
      <c r="A32" s="477" t="s">
        <v>460</v>
      </c>
      <c r="B32" s="478"/>
      <c r="C32" s="479" t="s">
        <v>470</v>
      </c>
      <c r="D32" s="480"/>
      <c r="E32" s="480"/>
      <c r="F32" s="480"/>
      <c r="G32" s="480"/>
      <c r="H32" s="480"/>
      <c r="I32" s="480"/>
      <c r="J32" s="480"/>
      <c r="K32" s="480"/>
      <c r="L32" s="481"/>
      <c r="N32" s="477" t="s">
        <v>460</v>
      </c>
      <c r="O32" s="478"/>
      <c r="P32" s="479" t="s">
        <v>470</v>
      </c>
      <c r="Q32" s="480"/>
      <c r="R32" s="480"/>
      <c r="S32" s="480"/>
      <c r="T32" s="480"/>
      <c r="U32" s="480"/>
      <c r="V32" s="480"/>
      <c r="W32" s="480"/>
      <c r="X32" s="480"/>
      <c r="Y32" s="481"/>
    </row>
    <row r="33" spans="1:25" ht="10.35" customHeight="1">
      <c r="A33" s="95"/>
      <c r="L33" s="96"/>
      <c r="N33" s="95"/>
      <c r="Y33" s="96"/>
    </row>
    <row r="34" spans="1:25" ht="45" customHeight="1">
      <c r="A34" s="450"/>
      <c r="B34" s="451"/>
      <c r="C34" s="19" t="s">
        <v>346</v>
      </c>
      <c r="D34" s="19" t="s">
        <v>392</v>
      </c>
      <c r="E34" s="19" t="s">
        <v>393</v>
      </c>
      <c r="F34" s="19" t="s">
        <v>394</v>
      </c>
      <c r="G34" s="19" t="s">
        <v>395</v>
      </c>
      <c r="H34" s="19" t="s">
        <v>396</v>
      </c>
      <c r="I34" s="19" t="s">
        <v>397</v>
      </c>
      <c r="J34" s="19" t="s">
        <v>398</v>
      </c>
      <c r="K34" s="19" t="s">
        <v>399</v>
      </c>
      <c r="L34" s="31" t="s">
        <v>400</v>
      </c>
      <c r="N34" s="450"/>
      <c r="O34" s="451"/>
      <c r="P34" s="137" t="s">
        <v>348</v>
      </c>
      <c r="Q34" s="137" t="s">
        <v>401</v>
      </c>
      <c r="R34" s="137" t="s">
        <v>402</v>
      </c>
      <c r="S34" s="137" t="s">
        <v>403</v>
      </c>
      <c r="T34" s="137" t="s">
        <v>404</v>
      </c>
      <c r="U34" s="137" t="s">
        <v>405</v>
      </c>
      <c r="V34" s="137" t="s">
        <v>406</v>
      </c>
      <c r="W34" s="137" t="s">
        <v>407</v>
      </c>
      <c r="X34" s="137" t="s">
        <v>408</v>
      </c>
      <c r="Y34" s="31" t="s">
        <v>400</v>
      </c>
    </row>
    <row r="35" spans="1:25" ht="105" customHeight="1">
      <c r="A35" s="473" t="s">
        <v>468</v>
      </c>
      <c r="B35" s="474"/>
      <c r="C35" s="105">
        <v>9</v>
      </c>
      <c r="D35" s="105">
        <v>4</v>
      </c>
      <c r="E35" s="105">
        <v>8</v>
      </c>
      <c r="F35" s="105">
        <v>11</v>
      </c>
      <c r="G35" s="105">
        <v>8</v>
      </c>
      <c r="H35" s="105">
        <v>11</v>
      </c>
      <c r="I35" s="107"/>
      <c r="J35" s="107"/>
      <c r="K35" s="107"/>
      <c r="L35" s="106"/>
      <c r="N35" s="473" t="s">
        <v>468</v>
      </c>
      <c r="O35" s="474"/>
      <c r="P35" s="105">
        <v>123</v>
      </c>
      <c r="Q35" s="105">
        <v>115</v>
      </c>
      <c r="R35" s="105">
        <v>78</v>
      </c>
      <c r="S35" s="105">
        <v>180</v>
      </c>
      <c r="T35" s="105">
        <v>123</v>
      </c>
      <c r="U35" s="105">
        <v>110</v>
      </c>
      <c r="V35" s="107"/>
      <c r="W35" s="107"/>
      <c r="X35" s="107"/>
      <c r="Y35" s="106"/>
    </row>
    <row r="36" spans="1:25" ht="240" customHeight="1">
      <c r="A36" s="95"/>
      <c r="L36" s="96"/>
      <c r="N36" s="95"/>
      <c r="Y36" s="96"/>
    </row>
    <row r="37" spans="1:25" ht="45" customHeight="1">
      <c r="A37" s="475" t="s">
        <v>463</v>
      </c>
      <c r="B37" s="214"/>
      <c r="C37" s="214"/>
      <c r="D37" s="214"/>
      <c r="E37" s="214"/>
      <c r="F37" s="214"/>
      <c r="G37" s="214"/>
      <c r="H37" s="214"/>
      <c r="I37" s="214"/>
      <c r="J37" s="214"/>
      <c r="K37" s="214"/>
      <c r="L37" s="241"/>
      <c r="N37" s="475" t="s">
        <v>463</v>
      </c>
      <c r="O37" s="214"/>
      <c r="P37" s="214"/>
      <c r="Q37" s="214"/>
      <c r="R37" s="214"/>
      <c r="S37" s="214"/>
      <c r="T37" s="214"/>
      <c r="U37" s="214"/>
      <c r="V37" s="214"/>
      <c r="W37" s="214"/>
      <c r="X37" s="214"/>
      <c r="Y37" s="241"/>
    </row>
    <row r="38" spans="1:25" ht="120" customHeight="1">
      <c r="A38" s="476" t="s">
        <v>471</v>
      </c>
      <c r="B38" s="435"/>
      <c r="C38" s="435"/>
      <c r="D38" s="435"/>
      <c r="E38" s="435"/>
      <c r="F38" s="435"/>
      <c r="G38" s="435"/>
      <c r="H38" s="435"/>
      <c r="I38" s="435"/>
      <c r="J38" s="435"/>
      <c r="K38" s="435"/>
      <c r="L38" s="436"/>
      <c r="N38" s="476" t="s">
        <v>471</v>
      </c>
      <c r="O38" s="435"/>
      <c r="P38" s="435"/>
      <c r="Q38" s="435"/>
      <c r="R38" s="435"/>
      <c r="S38" s="435"/>
      <c r="T38" s="435"/>
      <c r="U38" s="435"/>
      <c r="V38" s="435"/>
      <c r="W38" s="435"/>
      <c r="X38" s="435"/>
      <c r="Y38" s="436"/>
    </row>
    <row r="39" spans="1:25" ht="15" customHeight="1">
      <c r="A39" s="160"/>
      <c r="B39" s="160"/>
      <c r="C39" s="160"/>
      <c r="D39" s="160"/>
      <c r="E39" s="160"/>
      <c r="F39" s="160"/>
      <c r="G39" s="160"/>
      <c r="H39" s="160"/>
      <c r="I39" s="160"/>
      <c r="J39" s="160"/>
      <c r="K39" s="160"/>
      <c r="L39" s="160"/>
      <c r="N39" s="160"/>
      <c r="O39" s="160"/>
      <c r="P39" s="160"/>
      <c r="Q39" s="160"/>
      <c r="R39" s="160"/>
      <c r="S39" s="160"/>
      <c r="T39" s="160"/>
      <c r="U39" s="160"/>
      <c r="V39" s="160"/>
      <c r="W39" s="160"/>
      <c r="X39" s="160"/>
      <c r="Y39" s="160"/>
    </row>
    <row r="40" spans="1:25" ht="45" customHeight="1">
      <c r="A40" s="477" t="s">
        <v>460</v>
      </c>
      <c r="B40" s="478"/>
      <c r="C40" s="479" t="s">
        <v>472</v>
      </c>
      <c r="D40" s="480"/>
      <c r="E40" s="480"/>
      <c r="F40" s="480"/>
      <c r="G40" s="480"/>
      <c r="H40" s="480"/>
      <c r="I40" s="480"/>
      <c r="J40" s="480"/>
      <c r="K40" s="480"/>
      <c r="L40" s="481"/>
      <c r="N40" s="477" t="s">
        <v>460</v>
      </c>
      <c r="O40" s="478"/>
      <c r="P40" s="479" t="s">
        <v>472</v>
      </c>
      <c r="Q40" s="480"/>
      <c r="R40" s="480"/>
      <c r="S40" s="480"/>
      <c r="T40" s="480"/>
      <c r="U40" s="480"/>
      <c r="V40" s="480"/>
      <c r="W40" s="480"/>
      <c r="X40" s="480"/>
      <c r="Y40" s="481"/>
    </row>
    <row r="41" spans="1:25" ht="10.35" customHeight="1">
      <c r="A41" s="95"/>
      <c r="L41" s="96"/>
      <c r="N41" s="95"/>
      <c r="Y41" s="96"/>
    </row>
    <row r="42" spans="1:25" ht="45" customHeight="1">
      <c r="A42" s="450"/>
      <c r="B42" s="451"/>
      <c r="C42" s="19" t="s">
        <v>346</v>
      </c>
      <c r="D42" s="19" t="s">
        <v>392</v>
      </c>
      <c r="E42" s="19" t="s">
        <v>393</v>
      </c>
      <c r="F42" s="19" t="s">
        <v>394</v>
      </c>
      <c r="G42" s="19" t="s">
        <v>395</v>
      </c>
      <c r="H42" s="19" t="s">
        <v>396</v>
      </c>
      <c r="I42" s="19" t="s">
        <v>397</v>
      </c>
      <c r="J42" s="19" t="s">
        <v>398</v>
      </c>
      <c r="K42" s="19" t="s">
        <v>399</v>
      </c>
      <c r="L42" s="31" t="s">
        <v>400</v>
      </c>
      <c r="N42" s="450"/>
      <c r="O42" s="451"/>
      <c r="P42" s="137" t="s">
        <v>348</v>
      </c>
      <c r="Q42" s="137" t="s">
        <v>401</v>
      </c>
      <c r="R42" s="137" t="s">
        <v>402</v>
      </c>
      <c r="S42" s="137" t="s">
        <v>403</v>
      </c>
      <c r="T42" s="137" t="s">
        <v>404</v>
      </c>
      <c r="U42" s="137" t="s">
        <v>405</v>
      </c>
      <c r="V42" s="137" t="s">
        <v>406</v>
      </c>
      <c r="W42" s="137" t="s">
        <v>407</v>
      </c>
      <c r="X42" s="137" t="s">
        <v>408</v>
      </c>
      <c r="Y42" s="31" t="s">
        <v>400</v>
      </c>
    </row>
    <row r="43" spans="1:25" ht="105" customHeight="1">
      <c r="A43" s="473" t="s">
        <v>468</v>
      </c>
      <c r="B43" s="474"/>
      <c r="C43" s="105"/>
      <c r="D43" s="105"/>
      <c r="E43" s="105"/>
      <c r="F43" s="105"/>
      <c r="G43" s="105"/>
      <c r="H43" s="105"/>
      <c r="I43" s="107"/>
      <c r="J43" s="107"/>
      <c r="K43" s="107"/>
      <c r="L43" s="106"/>
      <c r="N43" s="473" t="s">
        <v>468</v>
      </c>
      <c r="O43" s="474"/>
      <c r="P43" s="105"/>
      <c r="Q43" s="105"/>
      <c r="R43" s="105"/>
      <c r="S43" s="105"/>
      <c r="T43" s="105"/>
      <c r="U43" s="105"/>
      <c r="V43" s="107"/>
      <c r="W43" s="107"/>
      <c r="X43" s="107"/>
      <c r="Y43" s="106"/>
    </row>
    <row r="44" spans="1:25" ht="240" customHeight="1">
      <c r="A44" s="95"/>
      <c r="L44" s="96"/>
      <c r="N44" s="95"/>
      <c r="Y44" s="96"/>
    </row>
    <row r="45" spans="1:25" ht="45" customHeight="1">
      <c r="A45" s="475" t="s">
        <v>463</v>
      </c>
      <c r="B45" s="214"/>
      <c r="C45" s="214"/>
      <c r="D45" s="214"/>
      <c r="E45" s="214"/>
      <c r="F45" s="214"/>
      <c r="G45" s="214"/>
      <c r="H45" s="214"/>
      <c r="I45" s="214"/>
      <c r="J45" s="214"/>
      <c r="K45" s="214"/>
      <c r="L45" s="241"/>
      <c r="N45" s="475" t="s">
        <v>463</v>
      </c>
      <c r="O45" s="214"/>
      <c r="P45" s="214"/>
      <c r="Q45" s="214"/>
      <c r="R45" s="214"/>
      <c r="S45" s="214"/>
      <c r="T45" s="214"/>
      <c r="U45" s="214"/>
      <c r="V45" s="214"/>
      <c r="W45" s="214"/>
      <c r="X45" s="214"/>
      <c r="Y45" s="241"/>
    </row>
    <row r="46" spans="1:25" ht="120" customHeight="1">
      <c r="A46" s="476" t="s">
        <v>473</v>
      </c>
      <c r="B46" s="435"/>
      <c r="C46" s="435"/>
      <c r="D46" s="435"/>
      <c r="E46" s="435"/>
      <c r="F46" s="435"/>
      <c r="G46" s="435"/>
      <c r="H46" s="435"/>
      <c r="I46" s="435"/>
      <c r="J46" s="435"/>
      <c r="K46" s="435"/>
      <c r="L46" s="436"/>
      <c r="N46" s="476" t="s">
        <v>473</v>
      </c>
      <c r="O46" s="435"/>
      <c r="P46" s="435"/>
      <c r="Q46" s="435"/>
      <c r="R46" s="435"/>
      <c r="S46" s="435"/>
      <c r="T46" s="435"/>
      <c r="U46" s="435"/>
      <c r="V46" s="435"/>
      <c r="W46" s="435"/>
      <c r="X46" s="435"/>
      <c r="Y46" s="436"/>
    </row>
    <row r="47" spans="1:25" ht="15" customHeight="1">
      <c r="A47" s="160"/>
      <c r="B47" s="160"/>
      <c r="C47" s="160"/>
      <c r="D47" s="160"/>
      <c r="E47" s="160"/>
      <c r="F47" s="160"/>
      <c r="G47" s="160"/>
      <c r="H47" s="160"/>
      <c r="I47" s="160"/>
      <c r="J47" s="160"/>
      <c r="K47" s="160"/>
      <c r="L47" s="160"/>
      <c r="N47" s="160"/>
      <c r="O47" s="160"/>
      <c r="P47" s="160"/>
      <c r="Q47" s="160"/>
      <c r="R47" s="160"/>
      <c r="S47" s="160"/>
      <c r="T47" s="160"/>
      <c r="U47" s="160"/>
      <c r="V47" s="160"/>
      <c r="W47" s="160"/>
      <c r="X47" s="160"/>
      <c r="Y47" s="160"/>
    </row>
    <row r="48" spans="1:25" ht="45" customHeight="1">
      <c r="A48" s="477" t="s">
        <v>460</v>
      </c>
      <c r="B48" s="478"/>
      <c r="C48" s="479" t="s">
        <v>472</v>
      </c>
      <c r="D48" s="480"/>
      <c r="E48" s="480"/>
      <c r="F48" s="480"/>
      <c r="G48" s="480"/>
      <c r="H48" s="480"/>
      <c r="I48" s="480"/>
      <c r="J48" s="480"/>
      <c r="K48" s="480"/>
      <c r="L48" s="481"/>
      <c r="N48" s="477" t="s">
        <v>460</v>
      </c>
      <c r="O48" s="478"/>
      <c r="P48" s="479" t="s">
        <v>472</v>
      </c>
      <c r="Q48" s="480"/>
      <c r="R48" s="480"/>
      <c r="S48" s="480"/>
      <c r="T48" s="480"/>
      <c r="U48" s="480"/>
      <c r="V48" s="480"/>
      <c r="W48" s="480"/>
      <c r="X48" s="480"/>
      <c r="Y48" s="481"/>
    </row>
    <row r="49" spans="1:25" ht="10.35" customHeight="1">
      <c r="A49" s="95"/>
      <c r="L49" s="96"/>
      <c r="N49" s="95"/>
      <c r="Y49" s="96"/>
    </row>
    <row r="50" spans="1:25" ht="45" customHeight="1">
      <c r="A50" s="450"/>
      <c r="B50" s="451"/>
      <c r="C50" s="19" t="s">
        <v>346</v>
      </c>
      <c r="D50" s="19" t="s">
        <v>392</v>
      </c>
      <c r="E50" s="19" t="s">
        <v>393</v>
      </c>
      <c r="F50" s="19" t="s">
        <v>394</v>
      </c>
      <c r="G50" s="19" t="s">
        <v>395</v>
      </c>
      <c r="H50" s="19" t="s">
        <v>396</v>
      </c>
      <c r="I50" s="19" t="s">
        <v>397</v>
      </c>
      <c r="J50" s="19" t="s">
        <v>398</v>
      </c>
      <c r="K50" s="19" t="s">
        <v>399</v>
      </c>
      <c r="L50" s="31" t="s">
        <v>400</v>
      </c>
      <c r="N50" s="450"/>
      <c r="O50" s="451"/>
      <c r="P50" s="137" t="s">
        <v>348</v>
      </c>
      <c r="Q50" s="137" t="s">
        <v>401</v>
      </c>
      <c r="R50" s="137" t="s">
        <v>402</v>
      </c>
      <c r="S50" s="137" t="s">
        <v>403</v>
      </c>
      <c r="T50" s="137" t="s">
        <v>404</v>
      </c>
      <c r="U50" s="137" t="s">
        <v>405</v>
      </c>
      <c r="V50" s="137" t="s">
        <v>406</v>
      </c>
      <c r="W50" s="137" t="s">
        <v>407</v>
      </c>
      <c r="X50" s="137" t="s">
        <v>408</v>
      </c>
      <c r="Y50" s="31" t="s">
        <v>400</v>
      </c>
    </row>
    <row r="51" spans="1:25" ht="105" customHeight="1">
      <c r="A51" s="473" t="s">
        <v>468</v>
      </c>
      <c r="B51" s="474"/>
      <c r="C51" s="105"/>
      <c r="D51" s="105"/>
      <c r="E51" s="105"/>
      <c r="F51" s="105"/>
      <c r="G51" s="105"/>
      <c r="H51" s="105"/>
      <c r="I51" s="107"/>
      <c r="J51" s="107"/>
      <c r="K51" s="107"/>
      <c r="L51" s="106"/>
      <c r="N51" s="473" t="s">
        <v>468</v>
      </c>
      <c r="O51" s="474"/>
      <c r="P51" s="105"/>
      <c r="Q51" s="105"/>
      <c r="R51" s="105"/>
      <c r="S51" s="105"/>
      <c r="T51" s="105"/>
      <c r="U51" s="105"/>
      <c r="V51" s="107"/>
      <c r="W51" s="107"/>
      <c r="X51" s="107"/>
      <c r="Y51" s="106"/>
    </row>
    <row r="52" spans="1:25" ht="240" customHeight="1">
      <c r="A52" s="95"/>
      <c r="L52" s="96"/>
      <c r="N52" s="95"/>
      <c r="Y52" s="96"/>
    </row>
    <row r="53" spans="1:25" ht="45" customHeight="1">
      <c r="A53" s="475" t="s">
        <v>463</v>
      </c>
      <c r="B53" s="214"/>
      <c r="C53" s="214"/>
      <c r="D53" s="214"/>
      <c r="E53" s="214"/>
      <c r="F53" s="214"/>
      <c r="G53" s="214"/>
      <c r="H53" s="214"/>
      <c r="I53" s="214"/>
      <c r="J53" s="214"/>
      <c r="K53" s="214"/>
      <c r="L53" s="241"/>
      <c r="N53" s="475" t="s">
        <v>463</v>
      </c>
      <c r="O53" s="214"/>
      <c r="P53" s="214"/>
      <c r="Q53" s="214"/>
      <c r="R53" s="214"/>
      <c r="S53" s="214"/>
      <c r="T53" s="214"/>
      <c r="U53" s="214"/>
      <c r="V53" s="214"/>
      <c r="W53" s="214"/>
      <c r="X53" s="214"/>
      <c r="Y53" s="241"/>
    </row>
    <row r="54" spans="1:25" ht="120" customHeight="1">
      <c r="A54" s="476" t="s">
        <v>473</v>
      </c>
      <c r="B54" s="435"/>
      <c r="C54" s="435"/>
      <c r="D54" s="435"/>
      <c r="E54" s="435"/>
      <c r="F54" s="435"/>
      <c r="G54" s="435"/>
      <c r="H54" s="435"/>
      <c r="I54" s="435"/>
      <c r="J54" s="435"/>
      <c r="K54" s="435"/>
      <c r="L54" s="436"/>
      <c r="N54" s="476" t="s">
        <v>473</v>
      </c>
      <c r="O54" s="435"/>
      <c r="P54" s="435"/>
      <c r="Q54" s="435"/>
      <c r="R54" s="435"/>
      <c r="S54" s="435"/>
      <c r="T54" s="435"/>
      <c r="U54" s="435"/>
      <c r="V54" s="435"/>
      <c r="W54" s="435"/>
      <c r="X54" s="435"/>
      <c r="Y54" s="436"/>
    </row>
    <row r="55" spans="1:25" ht="30" customHeight="1">
      <c r="A55" s="460" t="s">
        <v>474</v>
      </c>
      <c r="B55" s="461"/>
      <c r="C55" s="461"/>
      <c r="D55" s="461"/>
      <c r="E55" s="461"/>
      <c r="F55" s="461"/>
      <c r="G55" s="461"/>
      <c r="H55" s="461"/>
      <c r="I55" s="461"/>
      <c r="J55" s="461"/>
      <c r="K55" s="461"/>
      <c r="L55" s="462"/>
      <c r="M55" s="97"/>
      <c r="N55" s="460" t="s">
        <v>474</v>
      </c>
      <c r="O55" s="463"/>
      <c r="P55" s="463"/>
      <c r="Q55" s="463"/>
      <c r="R55" s="463"/>
      <c r="S55" s="463"/>
      <c r="T55" s="463"/>
      <c r="U55" s="463"/>
      <c r="V55" s="463"/>
      <c r="W55" s="463"/>
      <c r="X55" s="463"/>
      <c r="Y55" s="464"/>
    </row>
  </sheetData>
  <sheetProtection algorithmName="SHA-256" hashValue="ispeLJKwk+RNweUiQrh1dl84lItf8MEzor3XXWwVGHg=" saltValue="4SZMs6vLz31G6RkJ1kuMIQ==" spinCount="100000" sheet="1" objects="1" scenarios="1" formatRows="0"/>
  <mergeCells count="81">
    <mergeCell ref="A6:L6"/>
    <mergeCell ref="N6:Y6"/>
    <mergeCell ref="A1:Y1"/>
    <mergeCell ref="A2:L2"/>
    <mergeCell ref="N2:Y2"/>
    <mergeCell ref="A4:L4"/>
    <mergeCell ref="N4:Y4"/>
    <mergeCell ref="A8:B8"/>
    <mergeCell ref="C8:L8"/>
    <mergeCell ref="N8:O8"/>
    <mergeCell ref="P8:Y8"/>
    <mergeCell ref="A10:B10"/>
    <mergeCell ref="N10:O10"/>
    <mergeCell ref="A11:B11"/>
    <mergeCell ref="N11:O11"/>
    <mergeCell ref="A13:L13"/>
    <mergeCell ref="N13:Y13"/>
    <mergeCell ref="A14:L14"/>
    <mergeCell ref="N14:Y14"/>
    <mergeCell ref="A16:B16"/>
    <mergeCell ref="C16:L16"/>
    <mergeCell ref="N16:O16"/>
    <mergeCell ref="P16:Y16"/>
    <mergeCell ref="A18:B18"/>
    <mergeCell ref="N18:O18"/>
    <mergeCell ref="A19:B19"/>
    <mergeCell ref="N19:O19"/>
    <mergeCell ref="A21:L21"/>
    <mergeCell ref="N21:Y21"/>
    <mergeCell ref="A22:L22"/>
    <mergeCell ref="N22:Y22"/>
    <mergeCell ref="A24:B24"/>
    <mergeCell ref="C24:L24"/>
    <mergeCell ref="N24:O24"/>
    <mergeCell ref="P24:Y24"/>
    <mergeCell ref="A26:B26"/>
    <mergeCell ref="N26:O26"/>
    <mergeCell ref="A27:B27"/>
    <mergeCell ref="N27:O27"/>
    <mergeCell ref="A29:L29"/>
    <mergeCell ref="N29:Y29"/>
    <mergeCell ref="A30:L30"/>
    <mergeCell ref="N30:Y30"/>
    <mergeCell ref="A32:B32"/>
    <mergeCell ref="C32:L32"/>
    <mergeCell ref="N32:O32"/>
    <mergeCell ref="P32:Y32"/>
    <mergeCell ref="A34:B34"/>
    <mergeCell ref="N34:O34"/>
    <mergeCell ref="A35:B35"/>
    <mergeCell ref="N35:O35"/>
    <mergeCell ref="A37:L37"/>
    <mergeCell ref="N37:Y37"/>
    <mergeCell ref="A38:L38"/>
    <mergeCell ref="N38:Y38"/>
    <mergeCell ref="A40:B40"/>
    <mergeCell ref="C40:L40"/>
    <mergeCell ref="N40:O40"/>
    <mergeCell ref="P40:Y40"/>
    <mergeCell ref="A42:B42"/>
    <mergeCell ref="N42:O42"/>
    <mergeCell ref="A43:B43"/>
    <mergeCell ref="N43:O43"/>
    <mergeCell ref="A45:L45"/>
    <mergeCell ref="N45:Y45"/>
    <mergeCell ref="A46:L46"/>
    <mergeCell ref="N46:Y46"/>
    <mergeCell ref="A48:B48"/>
    <mergeCell ref="C48:L48"/>
    <mergeCell ref="N48:O48"/>
    <mergeCell ref="P48:Y48"/>
    <mergeCell ref="A50:B50"/>
    <mergeCell ref="N50:O50"/>
    <mergeCell ref="A55:L55"/>
    <mergeCell ref="N55:Y55"/>
    <mergeCell ref="A51:B51"/>
    <mergeCell ref="N51:O51"/>
    <mergeCell ref="A53:L53"/>
    <mergeCell ref="N53:Y53"/>
    <mergeCell ref="A54:L54"/>
    <mergeCell ref="N54:Y54"/>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B4A4-E944-461D-A468-CD2C039090B1}">
  <dimension ref="A1:K59"/>
  <sheetViews>
    <sheetView showGridLines="0" view="pageLayout" topLeftCell="A41" zoomScaleNormal="100" workbookViewId="0">
      <selection activeCell="F50" sqref="F50"/>
    </sheetView>
  </sheetViews>
  <sheetFormatPr defaultColWidth="9" defaultRowHeight="15"/>
  <cols>
    <col min="1" max="1" width="42.578125" style="11" customWidth="1"/>
    <col min="2" max="2" width="36.15625" style="11" customWidth="1"/>
    <col min="3" max="3" width="22.15625" style="11" customWidth="1"/>
    <col min="4" max="16384" width="9" style="11"/>
  </cols>
  <sheetData>
    <row r="1" spans="1:11" ht="41.1" customHeight="1">
      <c r="A1" s="491" t="s">
        <v>475</v>
      </c>
      <c r="B1" s="491"/>
      <c r="C1" s="491"/>
      <c r="D1" s="161"/>
      <c r="E1" s="161"/>
      <c r="F1" s="161"/>
      <c r="G1" s="161"/>
      <c r="H1" s="161"/>
      <c r="I1" s="161"/>
      <c r="J1" s="161"/>
      <c r="K1" s="161"/>
    </row>
    <row r="2" spans="1:11" ht="20.25" customHeight="1">
      <c r="A2" s="492" t="s">
        <v>476</v>
      </c>
      <c r="B2" s="492"/>
      <c r="C2" s="492"/>
      <c r="D2" s="14"/>
      <c r="E2" s="14"/>
      <c r="F2" s="14"/>
      <c r="G2" s="14"/>
      <c r="H2" s="14"/>
      <c r="I2" s="14"/>
      <c r="J2" s="14"/>
      <c r="K2" s="14"/>
    </row>
    <row r="3" spans="1:11">
      <c r="A3" s="32" t="s">
        <v>477</v>
      </c>
      <c r="B3" s="495" t="s">
        <v>478</v>
      </c>
      <c r="C3" s="495"/>
    </row>
    <row r="4" spans="1:11" ht="30">
      <c r="A4" s="162" t="s">
        <v>479</v>
      </c>
      <c r="B4" s="183" t="s">
        <v>480</v>
      </c>
      <c r="C4" s="183"/>
    </row>
    <row r="5" spans="1:11" ht="27.6">
      <c r="A5" s="162" t="s">
        <v>481</v>
      </c>
      <c r="B5" s="489" t="s">
        <v>482</v>
      </c>
      <c r="C5" s="489"/>
    </row>
    <row r="6" spans="1:11">
      <c r="A6" s="162" t="s">
        <v>483</v>
      </c>
      <c r="B6" s="489" t="s">
        <v>484</v>
      </c>
      <c r="C6" s="489"/>
    </row>
    <row r="7" spans="1:11">
      <c r="A7" s="162" t="s">
        <v>485</v>
      </c>
      <c r="B7" s="489" t="s">
        <v>486</v>
      </c>
      <c r="C7" s="489"/>
    </row>
    <row r="8" spans="1:11" ht="55.2">
      <c r="A8" s="162" t="s">
        <v>487</v>
      </c>
      <c r="B8" s="489"/>
      <c r="C8" s="489"/>
    </row>
    <row r="9" spans="1:11" ht="96.6">
      <c r="A9" s="162" t="s">
        <v>488</v>
      </c>
      <c r="B9" s="489" t="s">
        <v>489</v>
      </c>
      <c r="C9" s="489"/>
    </row>
    <row r="10" spans="1:11">
      <c r="A10" s="162" t="s">
        <v>490</v>
      </c>
      <c r="B10" s="489"/>
      <c r="C10" s="489"/>
    </row>
    <row r="11" spans="1:11" ht="27.6">
      <c r="A11" s="162" t="s">
        <v>491</v>
      </c>
      <c r="B11" s="489" t="s">
        <v>492</v>
      </c>
      <c r="C11" s="489"/>
    </row>
    <row r="12" spans="1:11" ht="27.6">
      <c r="A12" s="162" t="s">
        <v>493</v>
      </c>
      <c r="B12" s="489"/>
      <c r="C12" s="489"/>
    </row>
    <row r="13" spans="1:11">
      <c r="A13" s="162" t="s">
        <v>494</v>
      </c>
      <c r="B13" s="489"/>
      <c r="C13" s="489"/>
    </row>
    <row r="14" spans="1:11" ht="27.6">
      <c r="A14" s="162" t="s">
        <v>495</v>
      </c>
      <c r="B14" s="489"/>
      <c r="C14" s="489"/>
    </row>
    <row r="15" spans="1:11">
      <c r="A15" s="162" t="s">
        <v>496</v>
      </c>
      <c r="B15" s="489" t="s">
        <v>497</v>
      </c>
      <c r="C15" s="489"/>
    </row>
    <row r="16" spans="1:11">
      <c r="A16" s="162" t="s">
        <v>498</v>
      </c>
      <c r="B16" s="489"/>
      <c r="C16" s="489"/>
    </row>
    <row r="17" spans="1:11">
      <c r="A17" s="162" t="s">
        <v>499</v>
      </c>
      <c r="B17" s="489"/>
      <c r="C17" s="489"/>
    </row>
    <row r="18" spans="1:11" ht="55.2">
      <c r="A18" s="162" t="s">
        <v>500</v>
      </c>
      <c r="B18" s="489"/>
      <c r="C18" s="489"/>
    </row>
    <row r="19" spans="1:11" ht="27.6">
      <c r="A19" s="162" t="s">
        <v>501</v>
      </c>
      <c r="B19" s="489"/>
      <c r="C19" s="489"/>
    </row>
    <row r="20" spans="1:11">
      <c r="A20" s="162" t="s">
        <v>502</v>
      </c>
      <c r="B20" s="489"/>
      <c r="C20" s="489"/>
    </row>
    <row r="21" spans="1:11" ht="36.75" customHeight="1">
      <c r="A21" s="490" t="s">
        <v>503</v>
      </c>
      <c r="B21" s="488"/>
      <c r="C21" s="488"/>
    </row>
    <row r="22" spans="1:11" ht="5.85" customHeight="1"/>
    <row r="23" spans="1:11" ht="20.100000000000001" customHeight="1">
      <c r="A23" s="33" t="s">
        <v>504</v>
      </c>
      <c r="B23" s="33" t="s">
        <v>505</v>
      </c>
      <c r="C23" s="179" t="s">
        <v>506</v>
      </c>
    </row>
    <row r="24" spans="1:11" ht="20.100000000000001" customHeight="1">
      <c r="A24" s="181"/>
      <c r="B24" s="181"/>
      <c r="C24" s="181"/>
    </row>
    <row r="25" spans="1:11" ht="20.100000000000001" customHeight="1">
      <c r="A25" s="108"/>
      <c r="B25" s="108"/>
      <c r="C25" s="108"/>
    </row>
    <row r="26" spans="1:11" ht="20.100000000000001" customHeight="1">
      <c r="A26" s="108"/>
      <c r="B26" s="108"/>
      <c r="C26" s="108"/>
    </row>
    <row r="27" spans="1:11" ht="5.25" customHeight="1">
      <c r="A27" s="180"/>
      <c r="B27" s="180"/>
      <c r="C27" s="180"/>
    </row>
    <row r="28" spans="1:11" ht="5.85" customHeight="1"/>
    <row r="29" spans="1:11" ht="2.25" customHeight="1"/>
    <row r="30" spans="1:11" ht="39.6" customHeight="1">
      <c r="A30" s="491" t="s">
        <v>507</v>
      </c>
      <c r="B30" s="491"/>
      <c r="C30" s="491"/>
      <c r="D30" s="161"/>
      <c r="E30" s="161"/>
      <c r="F30" s="161"/>
      <c r="G30" s="161"/>
      <c r="H30" s="161"/>
      <c r="I30" s="161"/>
      <c r="J30" s="161"/>
      <c r="K30" s="161"/>
    </row>
    <row r="31" spans="1:11" ht="20.100000000000001" customHeight="1">
      <c r="A31" s="492" t="s">
        <v>476</v>
      </c>
      <c r="B31" s="492"/>
      <c r="C31" s="492"/>
      <c r="D31" s="14"/>
      <c r="E31" s="14"/>
      <c r="F31" s="14"/>
      <c r="G31" s="14"/>
      <c r="H31" s="14"/>
      <c r="I31" s="14"/>
      <c r="J31" s="14"/>
      <c r="K31" s="14"/>
    </row>
    <row r="32" spans="1:11">
      <c r="A32" s="163" t="s">
        <v>477</v>
      </c>
      <c r="B32" s="493" t="s">
        <v>478</v>
      </c>
      <c r="C32" s="494"/>
    </row>
    <row r="33" spans="1:3">
      <c r="A33" s="162" t="s">
        <v>479</v>
      </c>
      <c r="B33" s="489" t="s">
        <v>508</v>
      </c>
      <c r="C33" s="489"/>
    </row>
    <row r="34" spans="1:3" ht="27.6">
      <c r="A34" s="162" t="s">
        <v>481</v>
      </c>
      <c r="B34" s="489" t="s">
        <v>509</v>
      </c>
      <c r="C34" s="489"/>
    </row>
    <row r="35" spans="1:3">
      <c r="A35" s="162" t="s">
        <v>483</v>
      </c>
      <c r="B35" s="489"/>
      <c r="C35" s="489"/>
    </row>
    <row r="36" spans="1:3">
      <c r="A36" s="162" t="s">
        <v>485</v>
      </c>
      <c r="B36" s="489" t="s">
        <v>510</v>
      </c>
      <c r="C36" s="489"/>
    </row>
    <row r="37" spans="1:3" ht="55.2">
      <c r="A37" s="162" t="s">
        <v>487</v>
      </c>
      <c r="B37" s="489"/>
      <c r="C37" s="489"/>
    </row>
    <row r="38" spans="1:3" ht="119.25" customHeight="1">
      <c r="A38" s="162" t="s">
        <v>488</v>
      </c>
      <c r="B38" s="489" t="s">
        <v>511</v>
      </c>
      <c r="C38" s="489"/>
    </row>
    <row r="39" spans="1:3">
      <c r="A39" s="162" t="s">
        <v>490</v>
      </c>
      <c r="B39" s="489"/>
      <c r="C39" s="489"/>
    </row>
    <row r="40" spans="1:3" ht="27.6">
      <c r="A40" s="162" t="s">
        <v>491</v>
      </c>
      <c r="B40" s="489"/>
      <c r="C40" s="489"/>
    </row>
    <row r="41" spans="1:3" ht="27.6">
      <c r="A41" s="162" t="s">
        <v>493</v>
      </c>
      <c r="B41" s="489"/>
      <c r="C41" s="489"/>
    </row>
    <row r="42" spans="1:3">
      <c r="A42" s="162" t="s">
        <v>494</v>
      </c>
      <c r="B42" s="489"/>
      <c r="C42" s="489"/>
    </row>
    <row r="43" spans="1:3" ht="27.6">
      <c r="A43" s="162" t="s">
        <v>495</v>
      </c>
      <c r="B43" s="489" t="s">
        <v>293</v>
      </c>
      <c r="C43" s="489"/>
    </row>
    <row r="44" spans="1:3" ht="63.75" customHeight="1">
      <c r="A44" s="162" t="s">
        <v>496</v>
      </c>
      <c r="B44" s="489" t="s">
        <v>512</v>
      </c>
      <c r="C44" s="489"/>
    </row>
    <row r="45" spans="1:3">
      <c r="A45" s="162" t="s">
        <v>498</v>
      </c>
      <c r="B45" s="489"/>
      <c r="C45" s="489"/>
    </row>
    <row r="46" spans="1:3">
      <c r="A46" s="162" t="s">
        <v>499</v>
      </c>
      <c r="B46" s="489"/>
      <c r="C46" s="489"/>
    </row>
    <row r="47" spans="1:3" ht="55.2">
      <c r="A47" s="162" t="s">
        <v>500</v>
      </c>
      <c r="B47" s="489" t="s">
        <v>513</v>
      </c>
      <c r="C47" s="489"/>
    </row>
    <row r="48" spans="1:3" ht="27.6">
      <c r="A48" s="162" t="s">
        <v>501</v>
      </c>
      <c r="B48" s="489"/>
      <c r="C48" s="489"/>
    </row>
    <row r="49" spans="1:3" ht="28.5" customHeight="1">
      <c r="A49" s="162" t="s">
        <v>502</v>
      </c>
      <c r="B49" s="489" t="s">
        <v>514</v>
      </c>
      <c r="C49" s="489"/>
    </row>
    <row r="50" spans="1:3" ht="39" customHeight="1">
      <c r="A50" s="488" t="s">
        <v>515</v>
      </c>
      <c r="B50" s="488"/>
      <c r="C50" s="488"/>
    </row>
    <row r="51" spans="1:3" ht="5.85" customHeight="1"/>
    <row r="52" spans="1:3" ht="20.100000000000001" customHeight="1">
      <c r="A52" s="33" t="s">
        <v>504</v>
      </c>
      <c r="B52" s="33" t="s">
        <v>505</v>
      </c>
      <c r="C52" s="179" t="s">
        <v>506</v>
      </c>
    </row>
    <row r="53" spans="1:3" ht="20.100000000000001" customHeight="1">
      <c r="A53" s="181"/>
      <c r="B53" s="181"/>
      <c r="C53" s="181"/>
    </row>
    <row r="54" spans="1:3" ht="20.100000000000001" customHeight="1">
      <c r="A54" s="108"/>
      <c r="B54" s="108"/>
      <c r="C54" s="108"/>
    </row>
    <row r="55" spans="1:3" ht="20.100000000000001" customHeight="1">
      <c r="A55" s="108"/>
      <c r="B55" s="108"/>
      <c r="C55" s="108"/>
    </row>
    <row r="56" spans="1:3" ht="15" customHeight="1">
      <c r="A56" s="180"/>
      <c r="B56" s="180"/>
      <c r="C56" s="180"/>
    </row>
    <row r="57" spans="1:3" ht="5.85" customHeight="1"/>
    <row r="58" spans="1:3" ht="19.5" customHeight="1"/>
    <row r="59" spans="1:3" ht="15" customHeight="1">
      <c r="A59" s="180"/>
      <c r="B59" s="180"/>
      <c r="C59" s="180"/>
    </row>
  </sheetData>
  <sheetProtection algorithmName="SHA-256" hashValue="4edMIyXV4UTwIp4jsCHA+6DmZQjzOOXiUQXBVr+mk7E=" saltValue="/yD/cg2WcHgJvMLB8MkvgQ==" spinCount="100000" sheet="1" objects="1" scenarios="1" formatRows="0"/>
  <mergeCells count="41">
    <mergeCell ref="B10:C10"/>
    <mergeCell ref="A1:C1"/>
    <mergeCell ref="A2:C2"/>
    <mergeCell ref="B3:C3"/>
    <mergeCell ref="B5:C5"/>
    <mergeCell ref="B6:C6"/>
    <mergeCell ref="B7:C7"/>
    <mergeCell ref="B8:C8"/>
    <mergeCell ref="B9:C9"/>
    <mergeCell ref="B16:C16"/>
    <mergeCell ref="B17:C17"/>
    <mergeCell ref="B18:C18"/>
    <mergeCell ref="B19:C19"/>
    <mergeCell ref="B20:C20"/>
    <mergeCell ref="B11:C11"/>
    <mergeCell ref="B12:C12"/>
    <mergeCell ref="B13:C13"/>
    <mergeCell ref="B14:C14"/>
    <mergeCell ref="B15:C15"/>
    <mergeCell ref="B40:C40"/>
    <mergeCell ref="A21:C21"/>
    <mergeCell ref="A30:C30"/>
    <mergeCell ref="A31:C31"/>
    <mergeCell ref="B32:C32"/>
    <mergeCell ref="B33:C33"/>
    <mergeCell ref="B34:C34"/>
    <mergeCell ref="B35:C35"/>
    <mergeCell ref="B36:C36"/>
    <mergeCell ref="B37:C37"/>
    <mergeCell ref="B38:C38"/>
    <mergeCell ref="B39:C39"/>
    <mergeCell ref="A50:C50"/>
    <mergeCell ref="B41:C41"/>
    <mergeCell ref="B42:C42"/>
    <mergeCell ref="B43:C43"/>
    <mergeCell ref="B44:C44"/>
    <mergeCell ref="B45:C45"/>
    <mergeCell ref="B46:C46"/>
    <mergeCell ref="B47:C47"/>
    <mergeCell ref="B48:C48"/>
    <mergeCell ref="B49:C49"/>
  </mergeCells>
  <hyperlinks>
    <hyperlink ref="A2:C2" r:id="rId1" display="For information on completing this sheet, see “Securing CAB sign-off” in the CHR Reference Guide." xr:uid="{AA8E1779-83A7-4C54-A37B-B4CDB162CD62}"/>
    <hyperlink ref="A31:C31" r:id="rId2" display="For information on completing this sheet, see “Securing CAB sign-off” in the CHR Reference Guide." xr:uid="{983467E4-A632-4CE5-87A0-1F978E93E167}"/>
  </hyperlinks>
  <pageMargins left="0.25" right="0.25" top="0.75" bottom="0.75" header="0.3" footer="0.3"/>
  <pageSetup orientation="portrait" r:id="rId3"/>
  <headerFooter>
    <oddHeader>&amp;C&amp;"Arial,Bold"&amp;14Community Advisory Board (CAB)</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U191"/>
  <sheetViews>
    <sheetView zoomScaleNormal="100" workbookViewId="0"/>
  </sheetViews>
  <sheetFormatPr defaultColWidth="9.15625" defaultRowHeight="15"/>
  <cols>
    <col min="1" max="1" width="11" style="11" customWidth="1"/>
    <col min="2" max="4" width="32.41796875" style="11" customWidth="1"/>
    <col min="5" max="5" width="12.578125" style="11" customWidth="1"/>
    <col min="6" max="6" width="20.41796875" style="11" customWidth="1"/>
    <col min="7" max="14" width="15.578125" style="11" customWidth="1"/>
    <col min="15" max="15" width="6.578125" style="11" customWidth="1"/>
    <col min="16" max="16" width="21.578125" style="11" customWidth="1"/>
    <col min="17" max="17" width="23.578125" style="11" customWidth="1"/>
    <col min="18" max="18" width="15.578125" style="11" customWidth="1"/>
    <col min="19" max="19" width="9.15625" style="11"/>
    <col min="20" max="20" width="24" style="11" customWidth="1"/>
    <col min="21" max="21" width="18.15625" style="11" customWidth="1"/>
    <col min="22" max="16384" width="9.15625" style="11"/>
  </cols>
  <sheetData>
    <row r="1" spans="1:15">
      <c r="A1" s="16" t="s">
        <v>516</v>
      </c>
    </row>
    <row r="2" spans="1:15">
      <c r="A2" s="496" t="s">
        <v>517</v>
      </c>
      <c r="B2" s="496"/>
      <c r="C2" s="496"/>
      <c r="D2" s="496"/>
      <c r="E2" s="496"/>
    </row>
    <row r="3" spans="1:15">
      <c r="O3" s="10"/>
    </row>
    <row r="4" spans="1:15">
      <c r="A4" s="127" t="s">
        <v>518</v>
      </c>
      <c r="B4" s="127" t="s">
        <v>25</v>
      </c>
      <c r="C4" s="127" t="s">
        <v>23</v>
      </c>
      <c r="D4" s="127" t="s">
        <v>519</v>
      </c>
      <c r="F4" s="127" t="s">
        <v>220</v>
      </c>
      <c r="G4" s="127" t="s">
        <v>221</v>
      </c>
      <c r="H4" s="127" t="s">
        <v>519</v>
      </c>
      <c r="I4" s="9"/>
      <c r="J4" s="9"/>
      <c r="L4" s="9"/>
      <c r="M4" s="9"/>
    </row>
    <row r="5" spans="1:15" ht="15" customHeight="1">
      <c r="A5" s="12" t="s">
        <v>61</v>
      </c>
      <c r="B5" s="13">
        <f>(IF(AND('2. Section 2'!$G6="Yes",'2. Section 2'!$G7="Yes"), 1, 0))</f>
        <v>1</v>
      </c>
      <c r="C5" s="13">
        <f>IF(AND($B$5&lt;&gt;1, $D$5&lt;&gt;1, '2. Section 2'!$G$7&lt;&gt;"Select one", '2. Section 2'!$G$6&lt;&gt;"Select one"), 1, 0)</f>
        <v>0</v>
      </c>
      <c r="D5" s="13">
        <f>IF(AND('2. Section 2'!$G6="Not yet started",'2. Section 2'!$G7="Not yet started"), 1, 0)</f>
        <v>0</v>
      </c>
      <c r="F5" s="13">
        <f>COUNTIF(B5:B21, 1)</f>
        <v>12</v>
      </c>
      <c r="G5" s="13">
        <f t="shared" ref="G5:H5" si="0">COUNTIF(C5:C21, 1)</f>
        <v>5</v>
      </c>
      <c r="H5" s="13">
        <f t="shared" si="0"/>
        <v>0</v>
      </c>
      <c r="I5" s="9"/>
      <c r="J5" s="9"/>
      <c r="L5" s="9"/>
      <c r="M5" s="9"/>
    </row>
    <row r="6" spans="1:15" ht="15" customHeight="1">
      <c r="A6" s="12" t="s">
        <v>66</v>
      </c>
      <c r="B6" s="13">
        <f>IF(((IF('2. Section 2'!$G10="Yes – as a CAB member with ex-officio status and a member of the overall governance structure",1,0))+(IF('2. Section 2'!$G11="Yes",1,0))+(IF(OR('2. Section 2'!$G12="Yes – as a CAB member with ex-officio status",'2. Section 2'!$G12="Yes – as a CAB member with ex-officio status and a member of the overall governance structure"),1,0))+(IF('2. Section 2'!$G13="Yes",1,0))+(IF('2. Section 2'!$G14="Yes",1,0))+(IF('2. Section 2'!$G16="Yes – as a CAB member and a member of the overall governance structure",1,0))+(IF(OR('2. Section 2'!$G17="Yes",'2. Section 2'!$G17="not applicable"),1,0))+(IF('2. Section 2'!$G18="Yes – as a CAB member and a member of the overall governance structure",1,0))+(IF(OR('2. Section 2'!$G19="Yes",'2. Section 2'!$G19="not applicable"),1,0))+(IF(OR('2. Section 2'!$G20="Yes",'2. Section 2'!$G20="not applicable"),1,0))+(IF('2. Section 2'!$G21="Yes – as a CAB member and a member of the overall governance structure",1,0))+(IF('2. Section 2'!$G22="Yes – as a CAB member and a member of the overall governance structure",1,0))+(IF('2. Section 2'!$G23="Yes – as a CAB member and a member of the overall governance structure",1,0))+(IF('2. Section 2'!$G24="Yes",1,0)))=14,1,0)</f>
        <v>0</v>
      </c>
      <c r="C6" s="13">
        <f>IF(AND($B$6&lt;&gt;1, $D$6&lt;&gt;1, '2. Section 2'!$G$10&lt;&gt;"Select one", '2. Section 2'!$G$11&lt;&gt;"Select one", '2. Section 2'!$G$12&lt;&gt;"Select one", '2. Section 2'!$G$13&lt;&gt;"Select one", '2. Section 2'!$G$14&lt;&gt;"Select one", '2. Section 2'!$G$16&lt;&gt;"Select one", '2. Section 2'!$G$17&lt;&gt;"Select one", '2. Section 2'!$G$18&lt;&gt;"Select one", '2. Section 2'!$G$19&lt;&gt;"Select one", '2. Section 2'!$G$20&lt;&gt;"Select one", '2. Section 2'!$G$21&lt;&gt;"Select one", '2. Section 2'!$G$22&lt;&gt;"Select one", '2. Section 2'!$G$23&lt;&gt;"Select one", '2. Section 2'!$G$24&lt;&gt;"Select one"), 1, 0)</f>
        <v>1</v>
      </c>
      <c r="D6" s="13">
        <f>IF(((IF('2. Section 2'!$G10="Not yet",1,0))+(IF('2. Section 2'!$G11="Not yet",1,0))+(IF(OR('2. Section 2'!$G12="Not yet",'2. Section 2'!$G12="Not yet"),1,0))+(IF('2. Section 2'!$G13="Not yet",1,0))+(IF('2. Section 2'!$G14="Not yet",1,0))+(IF('2. Section 2'!$G16="Not yet",1,0))+(IF(OR('2. Section 2'!$G17="Not yet",'2. Section 2'!$G17="not applicable"),1,0))+(IF('2. Section 2'!$G18="Not yet",1,0))+(IF(OR('2. Section 2'!$G19="Not yet",'2. Section 2'!$G19="not applicable"),1,0))+(IF(OR('2. Section 2'!$G20="Not yet",'2. Section 2'!$G20="not applicable"),1,0))+(IF('2. Section 2'!$G21="Not yet",1,0))+(IF('2. Section 2'!$G22="Not yet",1,0))+(IF('2. Section 2'!$G23="Not yet",1,0))+(IF('2. Section 2'!$G24="Not yet",1,0)))=14,1,0)</f>
        <v>0</v>
      </c>
      <c r="F6" s="9"/>
      <c r="G6" s="9"/>
      <c r="H6" s="9"/>
      <c r="I6" s="9"/>
      <c r="J6" s="9"/>
      <c r="L6" s="9"/>
      <c r="M6" s="9"/>
    </row>
    <row r="7" spans="1:15">
      <c r="A7" s="12" t="s">
        <v>90</v>
      </c>
      <c r="B7" s="13">
        <f>IF('2. Section 2'!$G25="yes",1,0)</f>
        <v>0</v>
      </c>
      <c r="C7" s="13">
        <f>IF(AND($B$7&lt;&gt;1, $D$7&lt;&gt;1, '2. Section 2'!$G$25&lt;&gt;"Select one"), 1, 0)</f>
        <v>1</v>
      </c>
      <c r="D7" s="13">
        <f>IF('2. Section 2'!$G25="Not yet started",1,0)</f>
        <v>0</v>
      </c>
      <c r="I7" s="14"/>
      <c r="J7" s="14"/>
      <c r="L7" s="14"/>
      <c r="M7" s="14"/>
    </row>
    <row r="8" spans="1:15">
      <c r="A8" s="12" t="s">
        <v>92</v>
      </c>
      <c r="B8" s="13">
        <f>IF(AND('2. Section 2'!$G26="yes",'2. Section 2'!$G27="Yes",'2. Section 2'!$G28="yes",'2. Section 2'!$G29="yes"),1,0)</f>
        <v>1</v>
      </c>
      <c r="C8" s="13">
        <f>IF(AND($B$8&lt;&gt;1, $D$8&lt;&gt;1, '2. Section 2'!$G$26&lt;&gt;"Select one", '2. Section 2'!$G$27&lt;&gt;"Select one", '2. Section 2'!$G$28&lt;&gt;"Select one", '2. Section 2'!$G$29&lt;&gt;"Select one"), 1, 0)</f>
        <v>0</v>
      </c>
      <c r="D8" s="13">
        <f>IF(AND('2. Section 2'!$G26="Not yet started",'2. Section 2'!$G27="Not yet started",'2. Section 2'!$G28="Not yet started",'2. Section 2'!$G29="Not yet started"),1,0)</f>
        <v>0</v>
      </c>
      <c r="F8" s="14"/>
      <c r="G8" s="14"/>
      <c r="H8" s="14"/>
      <c r="I8" s="14"/>
      <c r="J8" s="14"/>
      <c r="L8" s="14"/>
      <c r="M8" s="14"/>
    </row>
    <row r="9" spans="1:15">
      <c r="A9" s="12" t="s">
        <v>98</v>
      </c>
      <c r="B9" s="13">
        <f>IF('2. Section 2'!$G30="yes",1,0)</f>
        <v>0</v>
      </c>
      <c r="C9" s="13">
        <f>IF(AND($B$9&lt;&gt;1, $D$9&lt;&gt;1, '2. Section 2'!$G$30&lt;&gt;"Select one"), 1, 0)</f>
        <v>1</v>
      </c>
      <c r="D9" s="13">
        <f>IF('2. Section 2'!$G30="Not yet started",1,0)</f>
        <v>0</v>
      </c>
    </row>
    <row r="10" spans="1:15">
      <c r="A10" s="12" t="s">
        <v>100</v>
      </c>
      <c r="B10" s="13">
        <f>IF('2. Section 2'!$G31="yes",1,0)</f>
        <v>0</v>
      </c>
      <c r="C10" s="13">
        <f>IF(AND($B$10&lt;&gt;1, $D$10&lt;&gt;1, '2. Section 2'!$G$31&lt;&gt;"Select one"), 1, 0)</f>
        <v>1</v>
      </c>
      <c r="D10" s="13">
        <f>IF('2. Section 2'!$G31="Not yet started",1,0)</f>
        <v>0</v>
      </c>
    </row>
    <row r="11" spans="1:15">
      <c r="A11" s="12" t="s">
        <v>121</v>
      </c>
      <c r="B11" s="13">
        <f>IF(AND('2. Section 2'!$G50="yes",'2. Section 2'!$G51="yes",'2. Section 2'!$G55="yes",'2. Section 2'!$G56="yes",'2. Section 2'!$G57="yes",'2. Section 2'!$G58="yes"),1,0)</f>
        <v>0</v>
      </c>
      <c r="C11" s="13">
        <f>IF(AND($B$11&lt;&gt;1, $D$11&lt;&gt;1, '2. Section 2'!$G$50&lt;&gt;"Select one", '2. Section 2'!$G$51&lt;&gt;"Select one", '2. Section 2'!$G$55&lt;&gt;"Select one", '2. Section 2'!$G$56&lt;&gt;"Select one", '2. Section 2'!$G$57&lt;&gt;"Select one", '2. Section 2'!$G$58&lt;&gt;"Select one"), 1, 0)</f>
        <v>1</v>
      </c>
      <c r="D11" s="13">
        <f>IF(AND('2. Section 2'!$G50="Not yet started",'2. Section 2'!$G51="Not yet started",'2. Section 2'!$G55="Not yet started",'2. Section 2'!$G56="Not yet started",'2. Section 2'!$G57="Not yet started",'2. Section 2'!$G58="Not yet started"),1,0)</f>
        <v>0</v>
      </c>
    </row>
    <row r="12" spans="1:15">
      <c r="A12" s="12" t="s">
        <v>137</v>
      </c>
      <c r="B12" s="13">
        <f>IF(AND('2. Section 2'!$G64="yes",'2. Section 2'!$G65="Yes",'2. Section 2'!$G66="yes"),1,0)</f>
        <v>1</v>
      </c>
      <c r="C12" s="13">
        <f>IF(AND($B$12&lt;&gt;1, $D$12&lt;&gt;1, '2. Section 2'!$G$64&lt;&gt;"Select one", '2. Section 2'!$G$65&lt;&gt;"Select one", '2. Section 2'!$G$66&lt;&gt;"Select one"), 1, 0)</f>
        <v>0</v>
      </c>
      <c r="D12" s="13">
        <f>IF(AND('2. Section 2'!$G64="Not yet started",'2. Section 2'!$G65="Not yet started",'2. Section 2'!$G66="Not yet started"),1,0)</f>
        <v>0</v>
      </c>
    </row>
    <row r="13" spans="1:15">
      <c r="A13" s="12" t="s">
        <v>144</v>
      </c>
      <c r="B13" s="13">
        <f>IF(AND('2. Section 2'!$G68="yes",'2. Section 2'!$G70="yes",'2. Section 2'!$G71="yes",'2. Section 2'!$G72="yes",'2. Section 2'!$G73="yes",'2. Section 2'!$G74="yes",'2. Section 2'!$G75="yes",'2. Section 2'!$G76="yes",'2. Section 2'!$G77="yes",'2. Section 2'!$G79="yes",'2. Section 2'!$G80="yes",'2. Section 2'!$G81="yes"),1,0)</f>
        <v>1</v>
      </c>
      <c r="C13" s="13">
        <f>IF(AND($B$13&lt;&gt;1, $D$13&lt;&gt;1, '2. Section 2'!$G$68&lt;&gt;"Select one", '2. Section 2'!$G$70&lt;&gt;"Select one", '2. Section 2'!$G$71&lt;&gt;"Select one", '2. Section 2'!$G$72&lt;&gt;"Select one", '2. Section 2'!$G$73&lt;&gt;"Select one", '2. Section 2'!$G$74&lt;&gt;"Select one", '2. Section 2'!$G$75&lt;&gt;"Select one", '2. Section 2'!$G$76&lt;&gt;"Select one", '2. Section 2'!$G$77&lt;&gt;"Select one", '2. Section 2'!$G$79&lt;&gt;"Select one", '2. Section 2'!$G$80&lt;&gt;"Select one", '2. Section 2'!$G$81&lt;&gt;"Select one"), 1, 0)</f>
        <v>0</v>
      </c>
      <c r="D13" s="13">
        <f>IF(AND('2. Section 2'!$G68="Not yet started",'2. Section 2'!$G70="Not yet",'2. Section 2'!$G71="Not yet",'2. Section 2'!$G72="Not yet",'2. Section 2'!$G73="Not yet",'2. Section 2'!$G74="Not yet",'2. Section 2'!$G75="Not yet",'2. Section 2'!$G76="Not yet",'2. Section 2'!$G77="Not yet",'2. Section 2'!$G79="Not yet",'2. Section 2'!$G80="Not yet",'2. Section 2'!$G81="Not yet"),1,0)</f>
        <v>0</v>
      </c>
    </row>
    <row r="14" spans="1:15">
      <c r="A14" s="12" t="s">
        <v>160</v>
      </c>
      <c r="B14" s="13">
        <f>IF(AND('2. Section 2'!$G82="yes",'2. Section 2'!$G83="Yes",'2. Section 2'!$G84="yes"),1,0)</f>
        <v>1</v>
      </c>
      <c r="C14" s="13">
        <f>IF(AND($B$14&lt;&gt;1, $D$14&lt;&gt;1, '2. Section 2'!$G$82&lt;&gt;"Select one", '2. Section 2'!$G$83&lt;&gt;"Select one", '2. Section 2'!$G$84&lt;&gt;"Select one"), 1, 0)</f>
        <v>0</v>
      </c>
      <c r="D14" s="13">
        <f>IF(AND('2. Section 2'!$G82="Not yet started",'2. Section 2'!$G83="Not yet started",'2. Section 2'!$G84="Not yet started"),1,0)</f>
        <v>0</v>
      </c>
    </row>
    <row r="15" spans="1:15">
      <c r="A15" s="12" t="s">
        <v>168</v>
      </c>
      <c r="B15" s="13">
        <f>IF(AND('2. Section 2'!$G86="yes",'2. Section 2'!$G87="Yes",'2. Section 2'!$G89="yes",'2. Section 2'!$G90="yes"),1,0)</f>
        <v>1</v>
      </c>
      <c r="C15" s="13">
        <f>IF(AND($B$15&lt;&gt;1, $D$15&lt;&gt;1, '2. Section 2'!$G$86&lt;&gt;"Select one", '2. Section 2'!$G$87&lt;&gt;"Select one", '2. Section 2'!$G$89&lt;&gt;"Select one", '2. Section 2'!$G$90&lt;&gt;"Select one"), 1, 0)</f>
        <v>0</v>
      </c>
      <c r="D15" s="13">
        <f>IF(AND('2. Section 2'!$G86="Not yet started",'2. Section 2'!$G87="Not yet started",'2. Section 2'!$G89="Not yet",'2. Section 2'!$G90="Not yet"),1,0)</f>
        <v>0</v>
      </c>
    </row>
    <row r="16" spans="1:15">
      <c r="A16" s="12" t="s">
        <v>176</v>
      </c>
      <c r="B16" s="13">
        <f>(IF(AND('2. Section 2'!$G92="Yes",'2. Section 2'!$G93="Yes"), 1, 0))</f>
        <v>1</v>
      </c>
      <c r="C16" s="13">
        <f>IF(AND($B$16&lt;&gt;1, $D$16&lt;&gt;1, '2. Section 2'!$G$92&lt;&gt;"Select one", '2. Section 2'!$G$93&lt;&gt;"Select one"), 1, 0)</f>
        <v>0</v>
      </c>
      <c r="D16" s="13">
        <f>(IF(AND('2. Section 2'!$G92="Not yet started",'2. Section 2'!$G93="Not yet started"), 1, 0))</f>
        <v>0</v>
      </c>
    </row>
    <row r="17" spans="1:15">
      <c r="A17" s="12" t="s">
        <v>180</v>
      </c>
      <c r="B17" s="13">
        <f>(IF(AND('2. Section 2'!$G94="Yes",'2. Section 2'!$G95="Yes"), 1, 0))</f>
        <v>1</v>
      </c>
      <c r="C17" s="13">
        <f>IF(AND($B$17&lt;&gt;1, $D$17&lt;&gt;1, '2. Section 2'!$G$94&lt;&gt;"Select one", '2. Section 2'!$G$95&lt;&gt;"Select one"), 1, 0)</f>
        <v>0</v>
      </c>
      <c r="D17" s="13">
        <f>(IF(AND('2. Section 2'!$G94="Not yet started",'2. Section 2'!$G95="Not yet started"), 1, 0))</f>
        <v>0</v>
      </c>
    </row>
    <row r="18" spans="1:15">
      <c r="A18" s="12" t="s">
        <v>185</v>
      </c>
      <c r="B18" s="13">
        <f>IF(AND('2. Section 2'!$G97="yes",'2. Section 2'!$G99="yes",'2. Section 2'!$G100="yes",'2. Section 2'!$G101="yes",'2. Section 2'!$G102="yes",'2. Section 2'!$G103="yes",'2. Section 2'!$G104="yes",'2. Section 2'!$G105="yes"),1,0)</f>
        <v>1</v>
      </c>
      <c r="C18" s="13">
        <f>IF(AND($B$18&lt;&gt;1, $D$18&lt;&gt;1, '2. Section 2'!$G$97&lt;&gt;"Select one", '2. Section 2'!$G$99&lt;&gt;"Select one", '2. Section 2'!$G$100&lt;&gt;"Select one", '2. Section 2'!$G$101&lt;&gt;"Select one", '2. Section 2'!$G$102&lt;&gt;"Select one", '2. Section 2'!$G$103&lt;&gt;"Select one", '2. Section 2'!$G$104&lt;&gt;"Select one", '2. Section 2'!$G$105&lt;&gt;"Select one"), 1, 0)</f>
        <v>0</v>
      </c>
      <c r="D18" s="13">
        <f>IF(AND('2. Section 2'!$G97="Not yet started",'2. Section 2'!$G99="Not yet started",'2. Section 2'!$G100="Not yet started",'2. Section 2'!$G101="Not yet started",'2. Section 2'!$G102="Not yet started",'2. Section 2'!$G103="Not yet started",'2. Section 2'!$G104="Not yet started",'2. Section 2'!$G105="Not yet started"),1,0)</f>
        <v>0</v>
      </c>
    </row>
    <row r="19" spans="1:15">
      <c r="A19" s="12" t="s">
        <v>196</v>
      </c>
      <c r="B19" s="13">
        <f>IF(OR((AND('2. Section 2'!$G106="Yes",'2. Section 2'!$G108="Yes",'2. Section 2'!$G109="Yes",'2. Section 2'!$G110="Yes")),(AND('2. Section 2'!$G106="Yes",'2. Section 2'!$G108="Not applicable – Only use one tool",'2. Section 2'!$G109="Not applicable – Only use one tool",'2. Section 2'!$G110="Not applicable – Only use one tool"))),1,0)</f>
        <v>1</v>
      </c>
      <c r="C19" s="13">
        <f>IF(AND($B$19&lt;&gt;1, $D$19&lt;&gt;1, '2. Section 2'!$G$106&lt;&gt;"Select one", '2. Section 2'!$G$108&lt;&gt;"Select one", '2. Section 2'!$G$109&lt;&gt;"Select one", '2. Section 2'!$G$110&lt;&gt;"Select one"), 1, 0)</f>
        <v>0</v>
      </c>
      <c r="D19" s="13">
        <f>IF(OR((AND('2. Section 2'!$G106="Not yet started",'2. Section 2'!$G108="Not yet started",'2. Section 2'!$G109="Not yet started",'2. Section 2'!$G110="Not yet started")),(AND('2. Section 2'!$G106="Not yet started",'2. Section 2'!$G108="Not applicable – Only use one tool",'2. Section 2'!$G109="Not applicable – Only use one tool",'2. Section 2'!$G110="Not applicable – Only use one tool"))),1,0)</f>
        <v>0</v>
      </c>
    </row>
    <row r="20" spans="1:15">
      <c r="A20" s="12" t="s">
        <v>205</v>
      </c>
      <c r="B20" s="13">
        <f>IF(AND('2. Section 2'!$G112="yes",'2. Section 2'!$G114="yes",'2. Section 2'!$G115="yes",'2. Section 2'!$G116="yes",'2. Section 2'!$G117="yes",'2. Section 2'!$G118="yes",'2. Section 2'!$G119="yes"),1,0)</f>
        <v>1</v>
      </c>
      <c r="C20" s="13">
        <f>IF(AND($B$20&lt;&gt;1, $D$20&lt;&gt;1, '2. Section 2'!$G$112&lt;&gt;"Select one", '2. Section 2'!$G$114&lt;&gt;"Select one", '2. Section 2'!$G$115&lt;&gt;"Select one", '2. Section 2'!$G$116&lt;&gt;"Select one", '2. Section 2'!$G$117&lt;&gt;"Select one", '2. Section 2'!$G$118&lt;&gt;"Select one", '2. Section 2'!$G$119&lt;&gt;"Select one"), 1, 0)</f>
        <v>0</v>
      </c>
      <c r="D20" s="13">
        <f>IF(AND('2. Section 2'!$G112="Not yet started",'2. Section 2'!$G114="Not yet started",'2. Section 2'!$G115="Not yet started",'2. Section 2'!$G116="Not yet started",'2. Section 2'!$G117="Not yet started",'2. Section 2'!$G118="Not yet started",'2. Section 2'!$G119="Not yet started"),1,0)</f>
        <v>0</v>
      </c>
    </row>
    <row r="21" spans="1:15">
      <c r="A21" s="12" t="s">
        <v>215</v>
      </c>
      <c r="B21" s="13">
        <f>IF('2. Section 2'!$G120="yes",1,0)</f>
        <v>1</v>
      </c>
      <c r="C21" s="13">
        <f>IF(AND($B$21&lt;&gt;1, $D$21&lt;&gt;1, '2. Section 2'!$G$120&lt;&gt;"Select one"), 1, 0)</f>
        <v>0</v>
      </c>
      <c r="D21" s="13">
        <f>IF('2. Section 2'!$G120="Not yet started",1,0)</f>
        <v>0</v>
      </c>
    </row>
    <row r="23" spans="1:15">
      <c r="A23" s="496" t="s">
        <v>520</v>
      </c>
      <c r="B23" s="496"/>
      <c r="C23" s="496"/>
      <c r="D23" s="496"/>
      <c r="E23" s="496"/>
    </row>
    <row r="24" spans="1:15">
      <c r="O24" s="10"/>
    </row>
    <row r="25" spans="1:15">
      <c r="A25" s="127" t="s">
        <v>518</v>
      </c>
      <c r="B25" s="127" t="s">
        <v>25</v>
      </c>
      <c r="C25" s="127" t="s">
        <v>23</v>
      </c>
      <c r="D25" s="127" t="s">
        <v>519</v>
      </c>
      <c r="F25" s="127" t="s">
        <v>220</v>
      </c>
      <c r="G25" s="127" t="s">
        <v>221</v>
      </c>
      <c r="H25" s="127" t="s">
        <v>519</v>
      </c>
      <c r="M25" s="9"/>
      <c r="N25" s="9"/>
    </row>
    <row r="26" spans="1:15">
      <c r="A26" s="12" t="s">
        <v>245</v>
      </c>
      <c r="B26" s="13">
        <f>IF('3. Section 3'!$F10="yes",1,0)</f>
        <v>1</v>
      </c>
      <c r="C26" s="13">
        <f>IF(AND($B$26&lt;&gt;1, $D$26&lt;&gt;1, '3. Section 3'!$F$10&lt;&gt;"Select one"), 1, 0)</f>
        <v>0</v>
      </c>
      <c r="D26" s="13">
        <f>IF('3. Section 3'!$F10="Not yet started",1,0)</f>
        <v>0</v>
      </c>
      <c r="F26" s="13">
        <f>COUNTIF(B26:B30, 1)</f>
        <v>5</v>
      </c>
      <c r="G26" s="13">
        <f t="shared" ref="G26:H26" si="1">COUNTIF(C26:C30, 1)</f>
        <v>0</v>
      </c>
      <c r="H26" s="13">
        <f t="shared" si="1"/>
        <v>0</v>
      </c>
      <c r="M26" s="9"/>
      <c r="N26" s="9"/>
    </row>
    <row r="27" spans="1:15" ht="15" customHeight="1">
      <c r="A27" s="12" t="s">
        <v>248</v>
      </c>
      <c r="B27" s="13">
        <f>IF(AND('3. Section 3'!$F$11="Yes", OR('3. Section 3'!$F$12="Yes", '3. Section 3'!$F$12="Not Applicable – all service providers already actively use the same HMIS")), 1, 0)</f>
        <v>1</v>
      </c>
      <c r="C27" s="13">
        <f>IF(AND($B$27&lt;&gt;1, $D$27&lt;&gt;1, '3. Section 3'!$F$11&lt;&gt;"Select one", '3. Section 3'!$F$12&lt;&gt;"Select one"), 1, 0)</f>
        <v>0</v>
      </c>
      <c r="D27" s="13">
        <f>IF(AND('3. Section 3'!$F$11="Not yet started", OR('3. Section 3'!$F$12="Not yet", '3. Section 3'!$F$12="Not Applicable – all service providers already actively use the same HMIS")), 1, 0)</f>
        <v>0</v>
      </c>
      <c r="F27" s="9"/>
      <c r="G27" s="9"/>
      <c r="H27" s="9"/>
      <c r="M27" s="9"/>
    </row>
    <row r="28" spans="1:15" ht="15" customHeight="1">
      <c r="A28" s="12" t="s">
        <v>251</v>
      </c>
      <c r="B28" s="13">
        <f>IF(AND(OR('3. Section 3'!$F$13="Yes", '3. Section 3'!$F$13="Not applicable – the province/territory has signed an Agreement with HICC"), '3. Section 3'!$F$14="Yes", '3. Section 3'!$F$15="Yes"), 1, 0)</f>
        <v>1</v>
      </c>
      <c r="C28" s="13">
        <f>IF(AND($B$28&lt;&gt;1, $D$28&lt;&gt;1, '3. Section 3'!$F$13&lt;&gt;"Select one", '3. Section 3'!$F$14&lt;&gt;"Select one", '3. Section 3'!$F$15&lt;&gt;"Select one"), 1, 0)</f>
        <v>0</v>
      </c>
      <c r="D28" s="13">
        <f>IF(AND(OR('3. Section 3'!$F$13="Not yet started", '3. Section 3'!$F$13="Not applicable – the province/territory has signed an Agreement with HICC"), '3. Section 3'!$F$14="Not yet started", '3. Section 3'!$F$15="Not yet started"), 1, 0)</f>
        <v>0</v>
      </c>
      <c r="I28" s="9"/>
      <c r="J28" s="9"/>
      <c r="L28" s="9"/>
      <c r="M28" s="9"/>
    </row>
    <row r="29" spans="1:15">
      <c r="A29" s="12" t="s">
        <v>256</v>
      </c>
      <c r="B29" s="13">
        <f>IF(OR('3. Section 3'!$F16="yes",'3. Section 3'!$F16="Not applicable – uses an existing equivalent HMIS"),1,0)</f>
        <v>1</v>
      </c>
      <c r="C29" s="13">
        <f>IF(AND($B$29&lt;&gt;1, $D$29&lt;&gt;1, '3. Section 3'!$F$16&lt;&gt;"Select one"), 1, 0)</f>
        <v>0</v>
      </c>
      <c r="D29" s="13">
        <f>IF('3. Section 3'!$F16="Not yet started",1,0)</f>
        <v>0</v>
      </c>
      <c r="F29" s="14"/>
      <c r="G29" s="14"/>
      <c r="H29" s="14"/>
      <c r="I29" s="14"/>
      <c r="J29" s="14"/>
      <c r="L29" s="14"/>
      <c r="M29" s="14"/>
    </row>
    <row r="30" spans="1:15">
      <c r="A30" s="12" t="s">
        <v>259</v>
      </c>
      <c r="B30" s="13">
        <f>IF('3. Section 3'!$F17="yes",1,0)</f>
        <v>1</v>
      </c>
      <c r="C30" s="13">
        <f>IF(AND($B$30&lt;&gt;1, $D$30&lt;&gt;1, '3. Section 3'!$F$17&lt;&gt;"Select one"), 1, 0)</f>
        <v>0</v>
      </c>
      <c r="D30" s="13">
        <f>IF('3. Section 3'!$F17="Not yet started",1,0)</f>
        <v>0</v>
      </c>
      <c r="I30" s="14"/>
      <c r="J30" s="14"/>
      <c r="L30" s="14"/>
      <c r="M30" s="14"/>
    </row>
    <row r="31" spans="1:15">
      <c r="A31" s="45"/>
      <c r="B31" s="45"/>
      <c r="F31" s="14"/>
      <c r="G31" s="14"/>
      <c r="H31" s="14"/>
      <c r="I31" s="14"/>
      <c r="J31" s="14"/>
      <c r="L31" s="14"/>
      <c r="M31" s="14"/>
    </row>
    <row r="32" spans="1:15">
      <c r="A32" s="496" t="s">
        <v>521</v>
      </c>
      <c r="B32" s="496"/>
      <c r="C32" s="496"/>
      <c r="D32" s="496"/>
      <c r="E32" s="496"/>
    </row>
    <row r="34" spans="1:8">
      <c r="A34" s="127" t="s">
        <v>518</v>
      </c>
      <c r="B34" s="127" t="s">
        <v>25</v>
      </c>
      <c r="C34" s="127" t="s">
        <v>23</v>
      </c>
      <c r="D34" s="127" t="s">
        <v>519</v>
      </c>
      <c r="F34" s="127" t="s">
        <v>220</v>
      </c>
      <c r="G34" s="127" t="s">
        <v>221</v>
      </c>
      <c r="H34" s="127" t="s">
        <v>519</v>
      </c>
    </row>
    <row r="35" spans="1:8">
      <c r="A35" s="12" t="s">
        <v>262</v>
      </c>
      <c r="B35" s="13">
        <f>IF(AND('3. Section 3'!$F$19="Yes", '3. Section 3'!$F$20="Yes", '3. Section 3'!$F$21="Yes"), 1, 0)</f>
        <v>1</v>
      </c>
      <c r="C35" s="13">
        <f>IF(AND($B$35&lt;&gt;1, $D$35&lt;&gt;1, '3. Section 3'!$F$19&lt;&gt;"Select one", '3. Section 3'!$F$20&lt;&gt;"Select one", '3. Section 3'!$F$21&lt;&gt;"Select one"), 1, 0)</f>
        <v>0</v>
      </c>
      <c r="D35" s="13">
        <f>IF(AND('3. Section 3'!$F$19="Not yet started", '3. Section 3'!$F$20="Not yet started", '3. Section 3'!$F$21="Not yet started"), 1, 0)</f>
        <v>0</v>
      </c>
      <c r="F35" s="13">
        <f>COUNTIF(B35:B51, 1)</f>
        <v>16</v>
      </c>
      <c r="G35" s="13">
        <f t="shared" ref="G35" si="2">COUNTIF(C35:C51, 1)</f>
        <v>1</v>
      </c>
      <c r="H35" s="13">
        <f t="shared" ref="H35" si="3">COUNTIF(D35:D51, 1)</f>
        <v>0</v>
      </c>
    </row>
    <row r="36" spans="1:8">
      <c r="A36" s="12" t="s">
        <v>267</v>
      </c>
      <c r="B36" s="13">
        <f>IF('3. Section 3'!$F$22="Yes", 1, 0)</f>
        <v>1</v>
      </c>
      <c r="C36" s="13">
        <f>IF(AND($B$36&lt;&gt;1, $D$36&lt;&gt;1, '3. Section 3'!$F$22&lt;&gt;"Select one"), 1, 0)</f>
        <v>0</v>
      </c>
      <c r="D36" s="13">
        <f>IF('3. Section 3'!$F$22="Not yet started", 1, 0)</f>
        <v>0</v>
      </c>
      <c r="F36" s="9"/>
      <c r="G36" s="9"/>
      <c r="H36" s="9"/>
    </row>
    <row r="37" spans="1:8">
      <c r="A37" s="12" t="s">
        <v>270</v>
      </c>
      <c r="B37" s="13">
        <f>IF('3. Section 3'!$F$23="Yes", 1, 0)</f>
        <v>1</v>
      </c>
      <c r="C37" s="13">
        <f>IF(AND($B$37&lt;&gt;1, $D$37&lt;&gt;1, '3. Section 3'!$F$23&lt;&gt;"Select one"), 1, 0)</f>
        <v>0</v>
      </c>
      <c r="D37" s="13">
        <f>IF('3. Section 3'!$F$23="Not yet started", 1, 0)</f>
        <v>0</v>
      </c>
    </row>
    <row r="38" spans="1:8">
      <c r="A38" s="12" t="s">
        <v>274</v>
      </c>
      <c r="B38" s="13">
        <f>IF('3. Section 3'!$F$25="Yes", 1, 0)</f>
        <v>1</v>
      </c>
      <c r="C38" s="13">
        <f>IF(AND($B$38&lt;&gt;1, $D$38&lt;&gt;1, '3. Section 3'!$F$25&lt;&gt;"Select one"), 1, 0)</f>
        <v>0</v>
      </c>
      <c r="D38" s="13">
        <f>IF('3. Section 3'!$F$25="Not yet started", 1, 0)</f>
        <v>0</v>
      </c>
      <c r="F38" s="14"/>
      <c r="G38" s="14"/>
      <c r="H38" s="14"/>
    </row>
    <row r="39" spans="1:8">
      <c r="A39" s="12" t="s">
        <v>276</v>
      </c>
      <c r="B39" s="13">
        <f>IF(AND('3. Section 3'!$F$27="Yes", '3. Section 3'!$F$28="Yes", '3. Section 3'!$F$29="Yes", '3. Section 3'!$F$30="Yes", '3. Section 3'!$F$31="Yes"), 1, 0)</f>
        <v>1</v>
      </c>
      <c r="C39" s="13">
        <f>IF(AND($B$39&lt;&gt;1, $D$39&lt;&gt;1, '3. Section 3'!$F$27&lt;&gt;"Select one", '3. Section 3'!$F$28&lt;&gt;"Select one", '3. Section 3'!$F$29&lt;&gt;"Select one", '3. Section 3'!$F$30&lt;&gt;"Select one", '3. Section 3'!$F$31&lt;&gt;"Select one"), 1, 0)</f>
        <v>0</v>
      </c>
      <c r="D39" s="13">
        <f>IF(AND('3. Section 3'!$F$27="Not yet started", '3. Section 3'!$F$28="Not yet started", '3. Section 3'!$F$29="Not yet started", '3. Section 3'!$F$30="Not yet started", '3. Section 3'!$F$31="Not yet started"), 1, 0)</f>
        <v>0</v>
      </c>
    </row>
    <row r="40" spans="1:8">
      <c r="A40" s="12" t="s">
        <v>285</v>
      </c>
      <c r="B40" s="13">
        <f>IF(AND('3. Section 3'!$F$34="Yes", '3. Section 3'!$F$35="Yes", '3. Section 3'!$F$36="Yes"), 1, 0)</f>
        <v>1</v>
      </c>
      <c r="C40" s="13">
        <f>IF(AND($B$40&lt;&gt;1, $D$40&lt;&gt;1, '3. Section 3'!$F$34&lt;&gt;"Select one", '3. Section 3'!$F$35&lt;&gt;"Select one", '3. Section 3'!$F$36&lt;&gt;"Select one"), 1, 0)</f>
        <v>0</v>
      </c>
      <c r="D40" s="13">
        <f>IF(AND('3. Section 3'!$F$34="Not yet started", '3. Section 3'!$F$35="Not yet started", '3. Section 3'!$F$36="Not yet started"), 1, 0)</f>
        <v>0</v>
      </c>
    </row>
    <row r="41" spans="1:8">
      <c r="A41" s="12" t="s">
        <v>294</v>
      </c>
      <c r="B41" s="13">
        <f>IF('3. Section 3'!$F$41="Yes", 1, 0)</f>
        <v>1</v>
      </c>
      <c r="C41" s="13">
        <f>IF(AND($B$41&lt;&gt;1, $D$41&lt;&gt;1, '3. Section 3'!$F$41&lt;&gt;"Select one"), 1, 0)</f>
        <v>0</v>
      </c>
      <c r="D41" s="13">
        <f>IF('3. Section 3'!$F$41="Not yet started", 1, 0)</f>
        <v>0</v>
      </c>
    </row>
    <row r="42" spans="1:8">
      <c r="A42" s="12" t="s">
        <v>298</v>
      </c>
      <c r="B42" s="13">
        <f>IF('3. Section 3'!$F$43="Yes", 1, 0)</f>
        <v>1</v>
      </c>
      <c r="C42" s="13">
        <f>IF(AND($B$42&lt;&gt;1, $D$42&lt;&gt;1, '3. Section 3'!$F$43&lt;&gt;"Select one"), 1, 0)</f>
        <v>0</v>
      </c>
      <c r="D42" s="13">
        <f>IF('3. Section 3'!$F$43="Not yet started", 1, 0)</f>
        <v>0</v>
      </c>
    </row>
    <row r="43" spans="1:8">
      <c r="A43" s="12" t="s">
        <v>300</v>
      </c>
      <c r="B43" s="13">
        <f>IF(AND('3. Section 3'!$F$45="Yes", '3. Section 3'!$F$46="Yes", '3. Section 3'!$F$47="Yes"), 1, 0)</f>
        <v>1</v>
      </c>
      <c r="C43" s="13">
        <f>IF(AND($B$43&lt;&gt;1, $D$43&lt;&gt;1, '3. Section 3'!$F$45&lt;&gt;"Select one", '3. Section 3'!$F$46&lt;&gt;"Select one", '3. Section 3'!$F$47&lt;&gt;"Select one"), 1, 0)</f>
        <v>0</v>
      </c>
      <c r="D43" s="13">
        <f>IF(AND('3. Section 3'!$F$45="Not yet started", '3. Section 3'!$F$46="Not yet started", '3. Section 3'!$F$47="Not yet started"), 1, 0)</f>
        <v>0</v>
      </c>
    </row>
    <row r="44" spans="1:8">
      <c r="A44" s="12" t="s">
        <v>306</v>
      </c>
      <c r="B44" s="13">
        <f>IF('3. Section 3'!$F$49="Yes", 1, 0)</f>
        <v>1</v>
      </c>
      <c r="C44" s="13">
        <f>IF(AND($B$44&lt;&gt;1, $D$44&lt;&gt;1, '3. Section 3'!$F$49&lt;&gt;"Select one"), 1, 0)</f>
        <v>0</v>
      </c>
      <c r="D44" s="13">
        <f>IF('3. Section 3'!$F$49="Not yet started", 1, 0)</f>
        <v>0</v>
      </c>
    </row>
    <row r="45" spans="1:8">
      <c r="A45" s="12" t="s">
        <v>309</v>
      </c>
      <c r="B45" s="13">
        <f>IF(OR('3. Section 3'!$F$50="Yes", '3. Section 3'!$F$50="Not applicable"), 1, 0)</f>
        <v>1</v>
      </c>
      <c r="C45" s="13">
        <f>IF(AND($B$45&lt;&gt;1, $D$45&lt;&gt;1, '3. Section 3'!$F$50&lt;&gt;"Select one"), 1, 0)</f>
        <v>0</v>
      </c>
      <c r="D45" s="13">
        <f>IF('3. Section 3'!$F$50="Not yet started", 1, 0)</f>
        <v>0</v>
      </c>
    </row>
    <row r="46" spans="1:8">
      <c r="A46" s="12" t="s">
        <v>311</v>
      </c>
      <c r="B46" s="13">
        <f>IF(OR('3. Section 3'!$F$51="Yes", '3. Section 3'!$F$51="Not applicable"), 1, 0)</f>
        <v>1</v>
      </c>
      <c r="C46" s="13">
        <f>IF(AND($B$46&lt;&gt;1, $D$46&lt;&gt;1, '3. Section 3'!$F$51&lt;&gt;"Select one"), 1, 0)</f>
        <v>0</v>
      </c>
      <c r="D46" s="13">
        <f>IF('3. Section 3'!$F$51="Not yet started", 1, 0)</f>
        <v>0</v>
      </c>
    </row>
    <row r="47" spans="1:8">
      <c r="A47" s="12" t="s">
        <v>332</v>
      </c>
      <c r="B47" s="13">
        <f>IF('3. Section 3'!$F$68="Yes", 1, 0)</f>
        <v>1</v>
      </c>
      <c r="C47" s="13">
        <f>IF(AND($B$47&lt;&gt;1, $D$47&lt;&gt;1, '3. Section 3'!$F$68&lt;&gt;"Select one"), 1, 0)</f>
        <v>0</v>
      </c>
      <c r="D47" s="13">
        <f>IF('3. Section 3'!$F$68="Not yet started", 1, 0)</f>
        <v>0</v>
      </c>
    </row>
    <row r="48" spans="1:8">
      <c r="A48" s="12" t="s">
        <v>335</v>
      </c>
      <c r="B48" s="13">
        <f>IF(COUNTIF('3. Section 3'!$F$73:$F$83, "Yes") = 10, 1, 0)</f>
        <v>1</v>
      </c>
      <c r="C48" s="13">
        <f>IF(AND($B$48&lt;&gt;1, $D$48&lt;&gt;1, '3. Section 3'!$F$73&lt;&gt;"Select one", '3. Section 3'!$F$74&lt;&gt;"Select one", '3. Section 3'!$F$75&lt;&gt;"Select one", '3. Section 3'!$F$76&lt;&gt;"Select one", '3. Section 3'!$F$77&lt;&gt;"Select one"), 1, 0)</f>
        <v>0</v>
      </c>
      <c r="D48" s="13">
        <f>IF(COUNTIF('3. Section 3'!$F$73:$F$77, "Not yet") = 5, 1, 0)</f>
        <v>0</v>
      </c>
    </row>
    <row r="49" spans="1:4">
      <c r="A49" s="12" t="s">
        <v>339</v>
      </c>
      <c r="B49" s="13">
        <f>IF('3. Section 3'!$F$84="Yes", 1, 0)</f>
        <v>1</v>
      </c>
      <c r="C49" s="13">
        <f>IF(AND($B$49&lt;&gt;1, $D$49&lt;&gt;1, '3. Section 3'!$F$84&lt;&gt;"Select one"), 1, 0)</f>
        <v>0</v>
      </c>
      <c r="D49" s="13">
        <f>IF('3. Section 3'!$F$84="Not yet started", 1, 0)</f>
        <v>0</v>
      </c>
    </row>
    <row r="50" spans="1:4">
      <c r="A50" s="12" t="s">
        <v>354</v>
      </c>
      <c r="B50" s="13">
        <f>IF('3. Section 3'!$F$99="Yes", 1, 0)</f>
        <v>0</v>
      </c>
      <c r="C50" s="13">
        <f>IF(AND($B$50&lt;&gt;1, $D$50&lt;&gt;1, '3. Section 3'!$F$99&lt;&gt;"Select one"), 1, 0)</f>
        <v>1</v>
      </c>
      <c r="D50" s="13">
        <f>IF('3. Section 3'!$F$99="Not yet started", 1, 0)</f>
        <v>0</v>
      </c>
    </row>
    <row r="51" spans="1:4">
      <c r="A51" s="12" t="s">
        <v>357</v>
      </c>
      <c r="B51" s="13">
        <f>IF('3. Section 3'!$F$101="Yes", 1, 0)</f>
        <v>1</v>
      </c>
      <c r="C51" s="13">
        <f>IF(AND($B$51&lt;&gt;1, $D$51&lt;&gt;1, '3. Section 3'!$F$101&lt;&gt;"Select one"), 1, 0)</f>
        <v>0</v>
      </c>
      <c r="D51" s="13">
        <f>IF('3. Section 3'!$F$101="Not yet started", 1, 0)</f>
        <v>0</v>
      </c>
    </row>
    <row r="52" spans="1:4" ht="15.6" customHeight="1"/>
    <row r="59" spans="1:4" ht="15" customHeight="1"/>
    <row r="60" spans="1:4" ht="15" customHeight="1"/>
    <row r="63" spans="1:4" ht="15" customHeight="1">
      <c r="A63" s="68"/>
      <c r="B63" s="68"/>
      <c r="C63" s="68"/>
      <c r="D63" s="68"/>
    </row>
    <row r="64" spans="1:4" ht="15" customHeight="1"/>
    <row r="65" spans="1:18">
      <c r="A65" s="68"/>
      <c r="B65" s="68"/>
      <c r="C65" s="68"/>
      <c r="D65" s="68"/>
    </row>
    <row r="66" spans="1:18">
      <c r="A66" s="29"/>
    </row>
    <row r="69" spans="1:18" s="14" customFormat="1">
      <c r="A69" s="7" t="s">
        <v>522</v>
      </c>
      <c r="B69" s="17"/>
      <c r="C69" s="17"/>
      <c r="D69" s="17"/>
      <c r="P69" s="7"/>
      <c r="Q69" s="17"/>
    </row>
    <row r="70" spans="1:18" s="14" customFormat="1">
      <c r="B70" s="17"/>
      <c r="C70" s="17"/>
      <c r="D70" s="17"/>
      <c r="Q70" s="17"/>
    </row>
    <row r="71" spans="1:18" s="14" customFormat="1">
      <c r="B71" s="13"/>
      <c r="C71" s="13"/>
      <c r="D71" s="13"/>
      <c r="E71" s="18" t="s">
        <v>346</v>
      </c>
      <c r="F71" s="18" t="s">
        <v>392</v>
      </c>
      <c r="G71" s="18" t="s">
        <v>393</v>
      </c>
      <c r="H71" s="18" t="s">
        <v>394</v>
      </c>
      <c r="I71" s="18" t="s">
        <v>395</v>
      </c>
      <c r="J71" s="18" t="s">
        <v>396</v>
      </c>
      <c r="K71" s="18" t="s">
        <v>397</v>
      </c>
      <c r="L71" s="18" t="s">
        <v>398</v>
      </c>
      <c r="M71" s="18" t="s">
        <v>399</v>
      </c>
      <c r="N71" s="13" t="s">
        <v>400</v>
      </c>
      <c r="P71" s="30" t="s">
        <v>523</v>
      </c>
      <c r="Q71" s="13" t="str">
        <f>'4a. Section 4'!$J$12</f>
        <v>March 2020</v>
      </c>
      <c r="R71" s="30"/>
    </row>
    <row r="72" spans="1:18" s="14" customFormat="1" ht="45">
      <c r="B72" s="13" t="s">
        <v>524</v>
      </c>
      <c r="C72" s="13"/>
      <c r="D72" s="13"/>
      <c r="E72" s="13">
        <f>'4a. Section 4'!C10</f>
        <v>3976</v>
      </c>
      <c r="F72" s="13">
        <f>'4a. Section 4'!D10</f>
        <v>3130</v>
      </c>
      <c r="G72" s="13">
        <f>'4a. Section 4'!E10</f>
        <v>4401</v>
      </c>
      <c r="H72" s="13">
        <f>'4a. Section 4'!F10</f>
        <v>5796</v>
      </c>
      <c r="I72" s="13">
        <f>'4a. Section 4'!G10</f>
        <v>6268</v>
      </c>
      <c r="J72" s="13">
        <f>'4a. Section 4'!H10</f>
        <v>6338</v>
      </c>
      <c r="K72" s="13">
        <f>'4a. Section 4'!I10</f>
        <v>0</v>
      </c>
      <c r="L72" s="13">
        <f>'4a. Section 4'!J10</f>
        <v>0</v>
      </c>
      <c r="M72" s="13">
        <f>'4a. Section 4'!K10</f>
        <v>0</v>
      </c>
      <c r="N72" s="13">
        <f>'4a. Section 4'!L10</f>
        <v>0</v>
      </c>
      <c r="P72" s="30" t="s">
        <v>525</v>
      </c>
      <c r="Q72" s="13" cm="1">
        <f t="array" ref="Q72">_xlfn.IFS(Q71=E71, E72, Q71=F71,F72, Q71=G71,G72, Q71=H71,H72, Q71=I71,I72, Q71=J71,J72)</f>
        <v>3976</v>
      </c>
      <c r="R72" s="30"/>
    </row>
    <row r="73" spans="1:18" s="14" customFormat="1" ht="30">
      <c r="B73" s="13" t="s">
        <v>400</v>
      </c>
      <c r="C73" s="13"/>
      <c r="D73" s="13"/>
      <c r="E73" s="13">
        <f>'4a. Section 4'!L10</f>
        <v>0</v>
      </c>
      <c r="F73" s="13">
        <f>'4a. Section 4'!L10</f>
        <v>0</v>
      </c>
      <c r="G73" s="13">
        <f>'4a. Section 4'!L10</f>
        <v>0</v>
      </c>
      <c r="H73" s="13">
        <f>'4a. Section 4'!L10</f>
        <v>0</v>
      </c>
      <c r="I73" s="13">
        <f>'4a. Section 4'!L10</f>
        <v>0</v>
      </c>
      <c r="J73" s="13">
        <f>'4a. Section 4'!L10</f>
        <v>0</v>
      </c>
      <c r="K73" s="13">
        <f>'4a. Section 4'!L10</f>
        <v>0</v>
      </c>
      <c r="L73" s="13">
        <f>'4a. Section 4'!L10</f>
        <v>0</v>
      </c>
      <c r="M73" s="13">
        <f>'4a. Section 4'!L10</f>
        <v>0</v>
      </c>
      <c r="N73" s="13">
        <f>'4a. Section 4'!L10</f>
        <v>0</v>
      </c>
      <c r="P73" s="30" t="s">
        <v>526</v>
      </c>
      <c r="Q73" s="15">
        <f>(N72-Q72)/Q72</f>
        <v>-1</v>
      </c>
      <c r="R73" s="13" t="str" cm="1">
        <f t="array" ref="R73">_xlfn.IFS(Q73&gt;0,"increase",Q73&lt;=0,"decrease")</f>
        <v>decrease</v>
      </c>
    </row>
    <row r="74" spans="1:18" s="14" customFormat="1">
      <c r="B74" s="17"/>
      <c r="C74" s="17"/>
      <c r="D74" s="17"/>
      <c r="E74" s="17"/>
      <c r="F74" s="17"/>
      <c r="G74" s="17"/>
      <c r="H74" s="17"/>
      <c r="I74" s="17"/>
      <c r="J74" s="17"/>
      <c r="K74" s="17"/>
      <c r="L74" s="17"/>
      <c r="M74" s="17"/>
      <c r="N74" s="17"/>
      <c r="P74" s="30" t="s">
        <v>527</v>
      </c>
      <c r="Q74" s="15">
        <f>Q73*R74</f>
        <v>1</v>
      </c>
      <c r="R74" s="30">
        <f>IF(R73="decrease", -1, 1)</f>
        <v>-1</v>
      </c>
    </row>
    <row r="75" spans="1:18" s="14" customFormat="1">
      <c r="B75" s="17"/>
      <c r="C75" s="17"/>
      <c r="D75" s="17"/>
      <c r="E75" s="17"/>
      <c r="F75" s="17"/>
      <c r="G75" s="17"/>
      <c r="H75" s="17"/>
      <c r="I75" s="17"/>
      <c r="J75" s="17"/>
      <c r="K75" s="17"/>
      <c r="L75" s="17"/>
      <c r="M75" s="17"/>
      <c r="N75" s="17"/>
      <c r="P75" s="14" t="s">
        <v>528</v>
      </c>
      <c r="Q75" s="38" t="str">
        <f>CONCATENATE("Overall homelessness will ",R73," by ",TEXT(Q74*1,"0%")," between ",Q71," and March 2028.")</f>
        <v>Overall homelessness will decrease by 100% between March 2020 and March 2028.</v>
      </c>
    </row>
    <row r="76" spans="1:18" s="14" customFormat="1">
      <c r="A76" s="7" t="s">
        <v>529</v>
      </c>
      <c r="B76" s="17"/>
      <c r="C76" s="17"/>
      <c r="D76" s="17"/>
      <c r="E76" s="17"/>
      <c r="F76" s="17"/>
      <c r="G76" s="17"/>
      <c r="H76" s="17"/>
      <c r="I76" s="17"/>
      <c r="J76" s="17"/>
      <c r="K76" s="17"/>
      <c r="L76" s="17"/>
      <c r="M76" s="17"/>
      <c r="N76" s="17"/>
      <c r="P76" s="7"/>
      <c r="Q76" s="17"/>
    </row>
    <row r="77" spans="1:18" s="14" customFormat="1">
      <c r="B77" s="17"/>
      <c r="C77" s="17"/>
      <c r="D77" s="17"/>
      <c r="E77" s="17"/>
      <c r="F77" s="17"/>
      <c r="G77" s="17"/>
      <c r="H77" s="17"/>
      <c r="I77" s="17"/>
      <c r="J77" s="17"/>
      <c r="K77" s="17"/>
      <c r="L77" s="17"/>
      <c r="M77" s="17"/>
      <c r="N77" s="17"/>
      <c r="Q77" s="17"/>
    </row>
    <row r="78" spans="1:18" s="14" customFormat="1">
      <c r="B78" s="13"/>
      <c r="C78" s="13"/>
      <c r="D78" s="13"/>
      <c r="E78" s="18" t="s">
        <v>346</v>
      </c>
      <c r="F78" s="18" t="s">
        <v>392</v>
      </c>
      <c r="G78" s="18" t="s">
        <v>393</v>
      </c>
      <c r="H78" s="18" t="s">
        <v>394</v>
      </c>
      <c r="I78" s="18" t="s">
        <v>395</v>
      </c>
      <c r="J78" s="18" t="s">
        <v>396</v>
      </c>
      <c r="K78" s="18" t="s">
        <v>397</v>
      </c>
      <c r="L78" s="18" t="s">
        <v>398</v>
      </c>
      <c r="M78" s="18" t="s">
        <v>399</v>
      </c>
      <c r="N78" s="13" t="s">
        <v>400</v>
      </c>
      <c r="P78" s="30" t="s">
        <v>523</v>
      </c>
      <c r="Q78" s="13" t="str">
        <f>'4a. Section 4'!$J$26</f>
        <v>March 2020</v>
      </c>
      <c r="R78" s="30"/>
    </row>
    <row r="79" spans="1:18" s="14" customFormat="1" ht="30">
      <c r="B79" s="13" t="s">
        <v>530</v>
      </c>
      <c r="C79" s="13"/>
      <c r="D79" s="13"/>
      <c r="E79" s="13">
        <f>'4a. Section 4'!C24</f>
        <v>339</v>
      </c>
      <c r="F79" s="13">
        <f>'4a. Section 4'!D24</f>
        <v>372</v>
      </c>
      <c r="G79" s="13">
        <f>'4a. Section 4'!E24</f>
        <v>478</v>
      </c>
      <c r="H79" s="13">
        <f>'4a. Section 4'!F24</f>
        <v>587</v>
      </c>
      <c r="I79" s="13">
        <f>'4a. Section 4'!G24</f>
        <v>554</v>
      </c>
      <c r="J79" s="13">
        <f>'4a. Section 4'!H24</f>
        <v>578</v>
      </c>
      <c r="K79" s="13">
        <f>'4a. Section 4'!I24</f>
        <v>0</v>
      </c>
      <c r="L79" s="13">
        <f>'4a. Section 4'!J24</f>
        <v>0</v>
      </c>
      <c r="M79" s="13">
        <f>'4a. Section 4'!K24</f>
        <v>0</v>
      </c>
      <c r="N79" s="13">
        <f>'4a. Section 4'!L24</f>
        <v>0</v>
      </c>
      <c r="P79" s="30" t="s">
        <v>525</v>
      </c>
      <c r="Q79" s="13" cm="1">
        <f t="array" ref="Q79">_xlfn.IFS(Q78=E78, E79, Q78=F78,F79, Q78=G78,G79, Q78=H78,H79, Q78=I78,I79, Q78=J78,J79)</f>
        <v>339</v>
      </c>
      <c r="R79" s="30"/>
    </row>
    <row r="80" spans="1:18" s="14" customFormat="1" ht="30">
      <c r="B80" s="13" t="s">
        <v>400</v>
      </c>
      <c r="C80" s="13"/>
      <c r="D80" s="13"/>
      <c r="E80" s="13">
        <f>'4a. Section 4'!L24</f>
        <v>0</v>
      </c>
      <c r="F80" s="13">
        <f>'4a. Section 4'!L24</f>
        <v>0</v>
      </c>
      <c r="G80" s="13">
        <f>'4a. Section 4'!L24</f>
        <v>0</v>
      </c>
      <c r="H80" s="13">
        <f>'4a. Section 4'!L24</f>
        <v>0</v>
      </c>
      <c r="I80" s="13">
        <f>'4a. Section 4'!L24</f>
        <v>0</v>
      </c>
      <c r="J80" s="13">
        <f>'4a. Section 4'!L24</f>
        <v>0</v>
      </c>
      <c r="K80" s="13">
        <f>'4a. Section 4'!L24</f>
        <v>0</v>
      </c>
      <c r="L80" s="13">
        <f>'4a. Section 4'!L24</f>
        <v>0</v>
      </c>
      <c r="M80" s="13">
        <f>'4a. Section 4'!L24</f>
        <v>0</v>
      </c>
      <c r="N80" s="13">
        <f>'4a. Section 4'!L24</f>
        <v>0</v>
      </c>
      <c r="P80" s="30" t="s">
        <v>526</v>
      </c>
      <c r="Q80" s="15">
        <f>(N79-Q79)/Q79</f>
        <v>-1</v>
      </c>
      <c r="R80" s="13" t="str">
        <f>IF(Q80&gt;0,"increase",IF(Q80&lt;=0,"decrease"))</f>
        <v>decrease</v>
      </c>
    </row>
    <row r="81" spans="1:21" s="14" customFormat="1">
      <c r="B81" s="17"/>
      <c r="C81" s="17"/>
      <c r="D81" s="17"/>
      <c r="E81" s="17"/>
      <c r="F81" s="17"/>
      <c r="G81" s="17"/>
      <c r="H81" s="17"/>
      <c r="I81" s="17"/>
      <c r="J81" s="17"/>
      <c r="K81" s="17"/>
      <c r="L81" s="17"/>
      <c r="M81" s="17"/>
      <c r="N81" s="17"/>
      <c r="P81" s="30" t="s">
        <v>527</v>
      </c>
      <c r="Q81" s="15">
        <f>Q80*R81</f>
        <v>1</v>
      </c>
      <c r="R81" s="30">
        <f>IF(R80="decrease", -1, 1)</f>
        <v>-1</v>
      </c>
    </row>
    <row r="82" spans="1:21" s="14" customFormat="1">
      <c r="A82" s="7" t="s">
        <v>531</v>
      </c>
      <c r="B82" s="17"/>
      <c r="C82" s="17"/>
      <c r="D82" s="17"/>
      <c r="E82" s="17"/>
      <c r="F82" s="17"/>
      <c r="G82" s="17"/>
      <c r="H82" s="17"/>
      <c r="I82" s="17"/>
      <c r="J82" s="17"/>
      <c r="K82" s="17"/>
      <c r="L82" s="17"/>
      <c r="M82" s="17"/>
      <c r="N82" s="17"/>
      <c r="P82" s="14" t="s">
        <v>528</v>
      </c>
      <c r="Q82" s="38" t="str">
        <f>CONCATENATE("New inflows to homelessness will ",R80," by ",TEXT(Q81*1,"0%")," between ",Q78," and March 2028.")</f>
        <v>New inflows to homelessness will decrease by 100% between March 2020 and March 2028.</v>
      </c>
    </row>
    <row r="83" spans="1:21" s="14" customFormat="1">
      <c r="B83" s="13"/>
      <c r="C83" s="13"/>
      <c r="D83" s="13"/>
      <c r="E83" s="18" t="s">
        <v>346</v>
      </c>
      <c r="F83" s="18" t="s">
        <v>392</v>
      </c>
      <c r="G83" s="18" t="s">
        <v>393</v>
      </c>
      <c r="H83" s="18" t="s">
        <v>394</v>
      </c>
      <c r="I83" s="18" t="s">
        <v>395</v>
      </c>
      <c r="J83" s="18" t="s">
        <v>396</v>
      </c>
      <c r="K83" s="18" t="s">
        <v>397</v>
      </c>
      <c r="L83" s="18" t="s">
        <v>398</v>
      </c>
      <c r="M83" s="18" t="s">
        <v>399</v>
      </c>
      <c r="N83" s="13" t="s">
        <v>400</v>
      </c>
      <c r="P83" s="30" t="s">
        <v>523</v>
      </c>
      <c r="Q83" s="13" t="str">
        <f>'4a. Section 4'!$J$40</f>
        <v>March 2020</v>
      </c>
      <c r="R83" s="30"/>
    </row>
    <row r="84" spans="1:21" s="14" customFormat="1" ht="30">
      <c r="B84" s="13" t="s">
        <v>532</v>
      </c>
      <c r="C84" s="13"/>
      <c r="D84" s="13"/>
      <c r="E84" s="13">
        <f>'4a. Section 4'!C38</f>
        <v>583</v>
      </c>
      <c r="F84" s="13">
        <f>'4a. Section 4'!D38</f>
        <v>479</v>
      </c>
      <c r="G84" s="13">
        <f>'4a. Section 4'!E38</f>
        <v>599</v>
      </c>
      <c r="H84" s="13">
        <f>'4a. Section 4'!F38</f>
        <v>795</v>
      </c>
      <c r="I84" s="13">
        <f>'4a. Section 4'!G38</f>
        <v>926</v>
      </c>
      <c r="J84" s="13">
        <f>'4a. Section 4'!H38</f>
        <v>786</v>
      </c>
      <c r="K84" s="13">
        <f>'4a. Section 4'!I38</f>
        <v>0</v>
      </c>
      <c r="L84" s="13">
        <f>'4a. Section 4'!J38</f>
        <v>0</v>
      </c>
      <c r="M84" s="13">
        <f>'4a. Section 4'!K38</f>
        <v>0</v>
      </c>
      <c r="N84" s="13">
        <f>'4a. Section 4'!L38</f>
        <v>0</v>
      </c>
      <c r="P84" s="30" t="s">
        <v>525</v>
      </c>
      <c r="Q84" s="13" cm="1">
        <f t="array" ref="Q84">_xlfn.IFS(Q83=E83, E84, Q83=F83,F84, Q83=G83,G84, Q83=H83,H84, Q83=I83,I84, Q83=J83,J84)</f>
        <v>583</v>
      </c>
      <c r="R84" s="30"/>
    </row>
    <row r="85" spans="1:21" s="14" customFormat="1" ht="30">
      <c r="B85" s="13" t="s">
        <v>400</v>
      </c>
      <c r="C85" s="13"/>
      <c r="D85" s="13"/>
      <c r="E85" s="13">
        <f>'4a. Section 4'!L38</f>
        <v>0</v>
      </c>
      <c r="F85" s="13">
        <f>'4a. Section 4'!L38</f>
        <v>0</v>
      </c>
      <c r="G85" s="13">
        <f>'4a. Section 4'!L38</f>
        <v>0</v>
      </c>
      <c r="H85" s="13">
        <f>'4a. Section 4'!L38</f>
        <v>0</v>
      </c>
      <c r="I85" s="13">
        <f>'4a. Section 4'!L38</f>
        <v>0</v>
      </c>
      <c r="J85" s="13">
        <f>'4a. Section 4'!L38</f>
        <v>0</v>
      </c>
      <c r="K85" s="13">
        <f>'4a. Section 4'!L38</f>
        <v>0</v>
      </c>
      <c r="L85" s="13">
        <f>'4a. Section 4'!L38</f>
        <v>0</v>
      </c>
      <c r="M85" s="13">
        <f>'4a. Section 4'!L38</f>
        <v>0</v>
      </c>
      <c r="N85" s="13">
        <f>'4a. Section 4'!L38</f>
        <v>0</v>
      </c>
      <c r="P85" s="30" t="s">
        <v>526</v>
      </c>
      <c r="Q85" s="15">
        <f>(N84-Q84)/Q84</f>
        <v>-1</v>
      </c>
      <c r="R85" s="13" t="str">
        <f>IF(Q85&gt;0,"increase",IF(Q85&lt;=0,"decrease"))</f>
        <v>decrease</v>
      </c>
    </row>
    <row r="86" spans="1:21" s="14" customFormat="1">
      <c r="B86" s="17"/>
      <c r="C86" s="17"/>
      <c r="D86" s="17"/>
      <c r="E86" s="17"/>
      <c r="F86" s="17"/>
      <c r="G86" s="17"/>
      <c r="H86" s="17"/>
      <c r="I86" s="17"/>
      <c r="J86" s="17"/>
      <c r="K86" s="17"/>
      <c r="L86" s="17"/>
      <c r="M86" s="17"/>
      <c r="N86" s="17"/>
      <c r="P86" s="30" t="s">
        <v>527</v>
      </c>
      <c r="Q86" s="15">
        <f>Q85*R86</f>
        <v>1</v>
      </c>
      <c r="R86" s="30">
        <f>IF(R85="decrease", -1, 1)</f>
        <v>-1</v>
      </c>
    </row>
    <row r="87" spans="1:21" s="14" customFormat="1">
      <c r="A87" s="7" t="s">
        <v>533</v>
      </c>
      <c r="B87" s="17"/>
      <c r="C87" s="17"/>
      <c r="D87" s="17"/>
      <c r="E87" s="17"/>
      <c r="F87" s="17"/>
      <c r="G87" s="17"/>
      <c r="H87" s="17"/>
      <c r="I87" s="17"/>
      <c r="J87" s="17"/>
      <c r="K87" s="17"/>
      <c r="L87" s="17"/>
      <c r="M87" s="17"/>
      <c r="N87" s="17"/>
      <c r="P87" s="14" t="s">
        <v>528</v>
      </c>
      <c r="Q87" s="38" t="str">
        <f>CONCATENATE("Returns to homelessness will ",R85," by ",TEXT(Q86*1,"0%")," between ",Q83," and March 2028.")</f>
        <v>Returns to homelessness will decrease by 100% between March 2020 and March 2028.</v>
      </c>
    </row>
    <row r="88" spans="1:21" s="14" customFormat="1">
      <c r="B88" s="17"/>
      <c r="C88" s="17"/>
      <c r="D88" s="17"/>
      <c r="E88" s="17"/>
      <c r="F88" s="17"/>
      <c r="G88" s="17"/>
      <c r="H88" s="17"/>
      <c r="I88" s="17"/>
      <c r="J88" s="17"/>
      <c r="K88" s="17"/>
      <c r="L88" s="17"/>
      <c r="M88" s="17"/>
      <c r="N88" s="17"/>
      <c r="Q88" s="17"/>
    </row>
    <row r="89" spans="1:21" s="14" customFormat="1">
      <c r="B89" s="13"/>
      <c r="C89" s="13"/>
      <c r="D89" s="13"/>
      <c r="E89" s="18" t="s">
        <v>346</v>
      </c>
      <c r="F89" s="18" t="s">
        <v>392</v>
      </c>
      <c r="G89" s="18" t="s">
        <v>393</v>
      </c>
      <c r="H89" s="18" t="s">
        <v>394</v>
      </c>
      <c r="I89" s="18" t="s">
        <v>395</v>
      </c>
      <c r="J89" s="18" t="s">
        <v>396</v>
      </c>
      <c r="K89" s="18" t="s">
        <v>397</v>
      </c>
      <c r="L89" s="18" t="s">
        <v>398</v>
      </c>
      <c r="M89" s="18" t="s">
        <v>399</v>
      </c>
      <c r="N89" s="13" t="s">
        <v>400</v>
      </c>
      <c r="P89" s="30" t="s">
        <v>523</v>
      </c>
      <c r="Q89" s="13" t="str">
        <f>'4a. Section 4'!$J$54</f>
        <v>March 2020</v>
      </c>
      <c r="R89" s="30"/>
    </row>
    <row r="90" spans="1:21" s="14" customFormat="1" ht="45">
      <c r="B90" s="13" t="s">
        <v>534</v>
      </c>
      <c r="C90" s="13"/>
      <c r="D90" s="13"/>
      <c r="E90" s="13">
        <f>'4a. Section 4'!C52</f>
        <v>1321</v>
      </c>
      <c r="F90" s="13">
        <f>'4a. Section 4'!D52</f>
        <v>1234</v>
      </c>
      <c r="G90" s="13">
        <f>'4a. Section 4'!E52</f>
        <v>1624</v>
      </c>
      <c r="H90" s="13">
        <f>'4a. Section 4'!F52</f>
        <v>2056</v>
      </c>
      <c r="I90" s="13">
        <f>'4a. Section 4'!G52</f>
        <v>2022</v>
      </c>
      <c r="J90" s="13">
        <f>'4a. Section 4'!H52</f>
        <v>1984</v>
      </c>
      <c r="K90" s="13">
        <f>'4a. Section 4'!I52</f>
        <v>0</v>
      </c>
      <c r="L90" s="13">
        <f>'4a. Section 4'!J52</f>
        <v>0</v>
      </c>
      <c r="M90" s="13">
        <f>'4a. Section 4'!K52</f>
        <v>0</v>
      </c>
      <c r="N90" s="13">
        <f>'4a. Section 4'!L52</f>
        <v>0</v>
      </c>
      <c r="P90" s="30" t="s">
        <v>525</v>
      </c>
      <c r="Q90" s="13" cm="1">
        <f t="array" ref="Q90">_xlfn.IFS(Q89=E89, E90, Q89=F89,F90, Q89=G89,G90, Q89=H89,H90, Q89=I89,I90, Q89=J89,J90)</f>
        <v>1321</v>
      </c>
      <c r="R90" s="30"/>
    </row>
    <row r="91" spans="1:21" s="14" customFormat="1" ht="30">
      <c r="B91" s="13" t="s">
        <v>400</v>
      </c>
      <c r="C91" s="13"/>
      <c r="D91" s="13"/>
      <c r="E91" s="13">
        <f>'4a. Section 4'!L52</f>
        <v>0</v>
      </c>
      <c r="F91" s="13">
        <f>'4a. Section 4'!L52</f>
        <v>0</v>
      </c>
      <c r="G91" s="13">
        <f>'4a. Section 4'!L52</f>
        <v>0</v>
      </c>
      <c r="H91" s="13">
        <f>'4a. Section 4'!L52</f>
        <v>0</v>
      </c>
      <c r="I91" s="13">
        <f>'4a. Section 4'!L52</f>
        <v>0</v>
      </c>
      <c r="J91" s="13">
        <f>'4a. Section 4'!L52</f>
        <v>0</v>
      </c>
      <c r="K91" s="13">
        <f>'4a. Section 4'!L52</f>
        <v>0</v>
      </c>
      <c r="L91" s="13">
        <f>'4a. Section 4'!L52</f>
        <v>0</v>
      </c>
      <c r="M91" s="13">
        <f>'4a. Section 4'!L52</f>
        <v>0</v>
      </c>
      <c r="N91" s="13">
        <f>'4a. Section 4'!L52</f>
        <v>0</v>
      </c>
      <c r="P91" s="30" t="s">
        <v>526</v>
      </c>
      <c r="Q91" s="15">
        <f>(N90-Q90)/Q90</f>
        <v>-1</v>
      </c>
      <c r="R91" s="13" t="str">
        <f>IF(Q91&gt;0,"increase",IF(Q91&lt;=0,"decrease"))</f>
        <v>decrease</v>
      </c>
    </row>
    <row r="92" spans="1:21" s="14" customFormat="1">
      <c r="B92" s="17"/>
      <c r="C92" s="17"/>
      <c r="D92" s="17"/>
      <c r="E92" s="17"/>
      <c r="F92" s="17"/>
      <c r="G92" s="17"/>
      <c r="H92" s="17"/>
      <c r="I92" s="17"/>
      <c r="J92" s="17"/>
      <c r="K92" s="17"/>
      <c r="L92" s="17"/>
      <c r="M92" s="17"/>
      <c r="N92" s="17"/>
      <c r="P92" s="30" t="s">
        <v>527</v>
      </c>
      <c r="Q92" s="15">
        <f>Q91*R92</f>
        <v>1</v>
      </c>
      <c r="R92" s="30">
        <f>IF(R91="decrease", -1, 1)</f>
        <v>-1</v>
      </c>
    </row>
    <row r="93" spans="1:21" s="14" customFormat="1">
      <c r="B93" s="17"/>
      <c r="C93" s="17"/>
      <c r="D93" s="17"/>
      <c r="E93" s="17"/>
      <c r="F93" s="17"/>
      <c r="G93" s="17"/>
      <c r="H93" s="17"/>
      <c r="I93" s="17"/>
      <c r="J93" s="17"/>
      <c r="K93" s="17"/>
      <c r="L93" s="17"/>
      <c r="M93" s="17"/>
      <c r="N93" s="17"/>
      <c r="P93" s="14" t="s">
        <v>528</v>
      </c>
      <c r="Q93" s="38" t="str">
        <f>CONCATENATE("Indigenous homelessness will ",R91," by ",TEXT(Q92*1,"0%")," between ",Q89," and March 2028.")</f>
        <v>Indigenous homelessness will decrease by 100% between March 2020 and March 2028.</v>
      </c>
    </row>
    <row r="94" spans="1:21" s="14" customFormat="1">
      <c r="A94" s="7" t="s">
        <v>535</v>
      </c>
      <c r="B94" s="17"/>
      <c r="C94" s="17"/>
      <c r="D94" s="17"/>
      <c r="E94" s="17"/>
      <c r="F94" s="17"/>
      <c r="G94" s="17"/>
      <c r="H94" s="17"/>
      <c r="I94" s="17"/>
      <c r="J94" s="17"/>
      <c r="K94" s="17"/>
      <c r="L94" s="17"/>
      <c r="M94" s="17"/>
      <c r="N94" s="17"/>
      <c r="P94" s="7"/>
      <c r="Q94" s="17"/>
    </row>
    <row r="95" spans="1:21" s="14" customFormat="1">
      <c r="B95" s="17"/>
      <c r="C95" s="17"/>
      <c r="D95" s="17"/>
      <c r="E95" s="18" t="s">
        <v>346</v>
      </c>
      <c r="F95" s="18" t="s">
        <v>392</v>
      </c>
      <c r="G95" s="18" t="s">
        <v>393</v>
      </c>
      <c r="H95" s="18" t="s">
        <v>394</v>
      </c>
      <c r="I95" s="18" t="s">
        <v>395</v>
      </c>
      <c r="J95" s="18" t="s">
        <v>396</v>
      </c>
      <c r="K95" s="18" t="s">
        <v>397</v>
      </c>
      <c r="L95" s="18" t="s">
        <v>398</v>
      </c>
      <c r="M95" s="18" t="s">
        <v>399</v>
      </c>
      <c r="N95" s="13" t="s">
        <v>400</v>
      </c>
      <c r="P95" s="30" t="s">
        <v>523</v>
      </c>
      <c r="Q95" s="13" t="str">
        <f>'4a. Section 4'!$J$68</f>
        <v>March 2020</v>
      </c>
      <c r="R95" s="30"/>
      <c r="T95" s="30"/>
      <c r="U95" s="30" t="s">
        <v>536</v>
      </c>
    </row>
    <row r="96" spans="1:21" s="14" customFormat="1">
      <c r="B96" s="13"/>
      <c r="C96" s="13"/>
      <c r="D96" s="13"/>
      <c r="E96" s="13">
        <f>'4a. Section 4'!C66</f>
        <v>1091</v>
      </c>
      <c r="F96" s="13">
        <f>'4a. Section 4'!D66</f>
        <v>725</v>
      </c>
      <c r="G96" s="13">
        <f>'4a. Section 4'!E66</f>
        <v>1160</v>
      </c>
      <c r="H96" s="13">
        <f>'4a. Section 4'!F66</f>
        <v>1630</v>
      </c>
      <c r="I96" s="13">
        <f>'4a. Section 4'!G66</f>
        <v>1883</v>
      </c>
      <c r="J96" s="13">
        <f>'4a. Section 4'!H66</f>
        <v>2092</v>
      </c>
      <c r="K96" s="13">
        <f>'4a. Section 4'!I66</f>
        <v>0</v>
      </c>
      <c r="L96" s="13">
        <f>'4a. Section 4'!J66</f>
        <v>0</v>
      </c>
      <c r="M96" s="13">
        <f>'4a. Section 4'!K66</f>
        <v>0</v>
      </c>
      <c r="N96" s="13">
        <f>'4a. Section 4'!L66</f>
        <v>0</v>
      </c>
      <c r="P96" s="30" t="s">
        <v>525</v>
      </c>
      <c r="Q96" s="13" cm="1">
        <f t="array" ref="Q96">_xlfn.IFS(Q95=E95, E96, Q95=F95,F96, Q95=G95,G96, Q95=H95,H96, Q95=I95,I96, Q95=J95,J96)</f>
        <v>1091</v>
      </c>
      <c r="R96" s="30"/>
      <c r="T96" s="30" t="s">
        <v>537</v>
      </c>
      <c r="U96" s="30" t="str">
        <f>IF(R97="increase", "No", "Yes")</f>
        <v>Yes</v>
      </c>
    </row>
    <row r="97" spans="1:21" s="14" customFormat="1" ht="45">
      <c r="B97" s="13" t="s">
        <v>538</v>
      </c>
      <c r="C97" s="13"/>
      <c r="D97" s="13"/>
      <c r="E97" s="13">
        <f>'4a. Section 4'!L66</f>
        <v>0</v>
      </c>
      <c r="F97" s="13">
        <f>'4a. Section 4'!L66</f>
        <v>0</v>
      </c>
      <c r="G97" s="13">
        <f>'4a. Section 4'!L66</f>
        <v>0</v>
      </c>
      <c r="H97" s="13">
        <f>'4a. Section 4'!L66</f>
        <v>0</v>
      </c>
      <c r="I97" s="13">
        <f>'4a. Section 4'!L66</f>
        <v>0</v>
      </c>
      <c r="J97" s="13">
        <f>'4a. Section 4'!L66</f>
        <v>0</v>
      </c>
      <c r="K97" s="13">
        <f>'4a. Section 4'!L66</f>
        <v>0</v>
      </c>
      <c r="L97" s="13">
        <f>'4a. Section 4'!L66</f>
        <v>0</v>
      </c>
      <c r="M97" s="13">
        <f>'4a. Section 4'!L66</f>
        <v>0</v>
      </c>
      <c r="N97" s="13">
        <f>'4a. Section 4'!L66</f>
        <v>0</v>
      </c>
      <c r="P97" s="30" t="s">
        <v>526</v>
      </c>
      <c r="Q97" s="15">
        <f>(N96-Q96)/Q96</f>
        <v>-1</v>
      </c>
      <c r="R97" s="13" t="str">
        <f>IF(Q97&gt;0,"increase",IF(Q97&lt;=0,"decrease"))</f>
        <v>decrease</v>
      </c>
      <c r="T97" s="30" t="s">
        <v>539</v>
      </c>
      <c r="U97" s="30" t="str">
        <f>IF(Q98&lt;0.5, "No", "Yes")</f>
        <v>Yes</v>
      </c>
    </row>
    <row r="98" spans="1:21" s="14" customFormat="1">
      <c r="B98" s="13" t="s">
        <v>400</v>
      </c>
      <c r="C98" s="17"/>
      <c r="D98" s="17"/>
      <c r="E98" s="17"/>
      <c r="F98" s="17"/>
      <c r="G98" s="17"/>
      <c r="H98" s="17"/>
      <c r="I98" s="17"/>
      <c r="J98" s="17"/>
      <c r="K98" s="17"/>
      <c r="L98" s="17"/>
      <c r="M98" s="17"/>
      <c r="N98" s="17"/>
      <c r="P98" s="30" t="s">
        <v>527</v>
      </c>
      <c r="Q98" s="15">
        <f>Q97*R98</f>
        <v>1</v>
      </c>
      <c r="R98" s="30">
        <f>IF(R97="decrease", -1, 1)</f>
        <v>-1</v>
      </c>
      <c r="T98" s="74" t="s">
        <v>540</v>
      </c>
      <c r="U98" s="30" t="str">
        <f>IF(AND(U96="Yes",U97="Yes"), "Yes", "No")</f>
        <v>Yes</v>
      </c>
    </row>
    <row r="99" spans="1:21" s="14" customFormat="1">
      <c r="A99" s="7" t="s">
        <v>541</v>
      </c>
      <c r="E99" s="17"/>
      <c r="F99" s="17"/>
      <c r="G99" s="17"/>
      <c r="H99" s="17"/>
      <c r="I99" s="17"/>
      <c r="J99" s="17"/>
      <c r="K99" s="17"/>
      <c r="L99" s="17"/>
      <c r="M99" s="17"/>
      <c r="N99" s="17"/>
      <c r="P99" s="14" t="s">
        <v>528</v>
      </c>
      <c r="Q99" s="38" t="str">
        <f>CONCATENATE("Chronic homelessness will ",R97," by ",TEXT(Q98*1,"0%")," between ",Q95," and March 2028.")</f>
        <v>Chronic homelessness will decrease by 100% between March 2020 and March 2028.</v>
      </c>
    </row>
    <row r="100" spans="1:21" s="14" customFormat="1">
      <c r="E100" s="17"/>
      <c r="F100" s="17"/>
      <c r="G100" s="17"/>
      <c r="H100" s="17"/>
      <c r="I100" s="17"/>
      <c r="J100" s="17"/>
      <c r="K100" s="17"/>
      <c r="L100" s="17"/>
      <c r="M100" s="17"/>
      <c r="N100" s="17"/>
      <c r="P100" s="30"/>
      <c r="Q100" s="13"/>
      <c r="R100" s="30"/>
    </row>
    <row r="101" spans="1:21" s="14" customFormat="1">
      <c r="B101" s="13"/>
      <c r="C101" s="13"/>
      <c r="D101" s="13"/>
      <c r="E101" s="13" t="s">
        <v>348</v>
      </c>
      <c r="F101" s="13" t="s">
        <v>401</v>
      </c>
      <c r="G101" s="13" t="s">
        <v>402</v>
      </c>
      <c r="H101" s="13" t="s">
        <v>403</v>
      </c>
      <c r="I101" s="13" t="s">
        <v>404</v>
      </c>
      <c r="J101" s="13" t="s">
        <v>405</v>
      </c>
      <c r="K101" s="13" t="s">
        <v>406</v>
      </c>
      <c r="L101" s="13" t="s">
        <v>407</v>
      </c>
      <c r="M101" s="13" t="s">
        <v>408</v>
      </c>
      <c r="N101" s="13" t="s">
        <v>400</v>
      </c>
      <c r="P101" s="30" t="s">
        <v>523</v>
      </c>
      <c r="Q101" s="13" t="str">
        <f>'4a. Section 4'!$W$12</f>
        <v>2019-20</v>
      </c>
      <c r="R101" s="30"/>
    </row>
    <row r="102" spans="1:21" s="14" customFormat="1" ht="45">
      <c r="B102" s="13" t="s">
        <v>542</v>
      </c>
      <c r="C102" s="13"/>
      <c r="D102" s="13"/>
      <c r="E102" s="13">
        <f>'4a. Section 4'!P10</f>
        <v>13593</v>
      </c>
      <c r="F102" s="13">
        <f>'4a. Section 4'!Q10</f>
        <v>9689</v>
      </c>
      <c r="G102" s="13">
        <f>'4a. Section 4'!R10</f>
        <v>11745</v>
      </c>
      <c r="H102" s="13">
        <f>'4a. Section 4'!S10</f>
        <v>15348</v>
      </c>
      <c r="I102" s="13">
        <f>'4a. Section 4'!T10</f>
        <v>17717</v>
      </c>
      <c r="J102" s="13">
        <f>'4a. Section 4'!U10</f>
        <v>17071</v>
      </c>
      <c r="K102" s="13">
        <f>'4a. Section 4'!V10</f>
        <v>0</v>
      </c>
      <c r="L102" s="13">
        <f>'4a. Section 4'!W10</f>
        <v>0</v>
      </c>
      <c r="M102" s="13">
        <f>'4a. Section 4'!X10</f>
        <v>0</v>
      </c>
      <c r="N102" s="13">
        <f>'4a. Section 4'!Y10</f>
        <v>0</v>
      </c>
      <c r="P102" s="30" t="s">
        <v>525</v>
      </c>
      <c r="Q102" s="13" cm="1">
        <f t="array" ref="Q102">_xlfn.IFS(Q101=E101, E102, Q101=F101,F102, Q101=G101,G102, Q101=H101,H102, Q101=I101,I102, Q101=J101,J102)</f>
        <v>13593</v>
      </c>
      <c r="R102" s="30"/>
    </row>
    <row r="103" spans="1:21" s="14" customFormat="1" ht="30">
      <c r="B103" s="13" t="s">
        <v>400</v>
      </c>
      <c r="C103" s="13"/>
      <c r="D103" s="13"/>
      <c r="E103" s="13">
        <f>'4a. Section 4'!Y10</f>
        <v>0</v>
      </c>
      <c r="F103" s="13">
        <f>'4a. Section 4'!Y10</f>
        <v>0</v>
      </c>
      <c r="G103" s="13">
        <f>'4a. Section 4'!Y10</f>
        <v>0</v>
      </c>
      <c r="H103" s="13">
        <f>'4a. Section 4'!Y10</f>
        <v>0</v>
      </c>
      <c r="I103" s="13">
        <f>'4a. Section 4'!Y10</f>
        <v>0</v>
      </c>
      <c r="J103" s="13">
        <f>'4a. Section 4'!Y10</f>
        <v>0</v>
      </c>
      <c r="K103" s="13">
        <f>'4a. Section 4'!Y10</f>
        <v>0</v>
      </c>
      <c r="L103" s="13">
        <f>'4a. Section 4'!Y10</f>
        <v>0</v>
      </c>
      <c r="M103" s="13">
        <f>'4a. Section 4'!Y10</f>
        <v>0</v>
      </c>
      <c r="N103" s="13">
        <f>'4a. Section 4'!Y10</f>
        <v>0</v>
      </c>
      <c r="P103" s="30" t="s">
        <v>526</v>
      </c>
      <c r="Q103" s="15">
        <f>(N102-Q102)/Q102</f>
        <v>-1</v>
      </c>
      <c r="R103" s="13" t="str">
        <f>IF(Q103&gt;0,"increase",IF(Q103&lt;=0,"decrease"))</f>
        <v>decrease</v>
      </c>
    </row>
    <row r="104" spans="1:21" s="14" customFormat="1">
      <c r="B104" s="17"/>
      <c r="C104" s="17"/>
      <c r="D104" s="17"/>
      <c r="E104" s="17"/>
      <c r="F104" s="17"/>
      <c r="G104" s="17"/>
      <c r="H104" s="17"/>
      <c r="I104" s="17"/>
      <c r="J104" s="17"/>
      <c r="K104" s="17"/>
      <c r="L104" s="17"/>
      <c r="M104" s="17"/>
      <c r="N104" s="17"/>
      <c r="P104" s="30" t="s">
        <v>527</v>
      </c>
      <c r="Q104" s="15">
        <f>Q103*R104</f>
        <v>1</v>
      </c>
      <c r="R104" s="30">
        <f>IF(R103="decrease", -1, 1)</f>
        <v>-1</v>
      </c>
    </row>
    <row r="105" spans="1:21" s="14" customFormat="1">
      <c r="B105" s="17"/>
      <c r="C105" s="17"/>
      <c r="D105" s="17"/>
      <c r="E105" s="17"/>
      <c r="F105" s="17"/>
      <c r="G105" s="17"/>
      <c r="H105" s="17"/>
      <c r="I105" s="17"/>
      <c r="J105" s="17"/>
      <c r="K105" s="17"/>
      <c r="L105" s="17"/>
      <c r="M105" s="17"/>
      <c r="N105" s="17"/>
      <c r="P105" s="14" t="s">
        <v>528</v>
      </c>
      <c r="Q105" s="38" t="str">
        <f>CONCATENATE("Overall homelessness will ",R103," by ",TEXT(Q104*1,"0%")," between ",Q101," and 2027-28.")</f>
        <v>Overall homelessness will decrease by 100% between 2019-20 and 2027-28.</v>
      </c>
    </row>
    <row r="106" spans="1:21" s="14" customFormat="1">
      <c r="A106" s="7" t="s">
        <v>543</v>
      </c>
      <c r="B106" s="17"/>
      <c r="C106" s="17"/>
      <c r="D106" s="17"/>
      <c r="E106" s="17"/>
      <c r="F106" s="17"/>
      <c r="G106" s="17"/>
      <c r="H106" s="17"/>
      <c r="I106" s="17"/>
      <c r="J106" s="17"/>
      <c r="K106" s="17"/>
      <c r="L106" s="17"/>
      <c r="M106" s="17"/>
      <c r="N106" s="17"/>
    </row>
    <row r="107" spans="1:21" s="14" customFormat="1">
      <c r="B107" s="17"/>
      <c r="C107" s="17"/>
      <c r="D107" s="17"/>
      <c r="E107" s="17"/>
      <c r="F107" s="17"/>
      <c r="G107" s="17"/>
      <c r="H107" s="17"/>
      <c r="I107" s="17"/>
      <c r="J107" s="17"/>
      <c r="K107" s="17"/>
      <c r="L107" s="17"/>
      <c r="M107" s="17"/>
      <c r="N107" s="17"/>
    </row>
    <row r="108" spans="1:21" s="14" customFormat="1">
      <c r="B108" s="13"/>
      <c r="C108" s="13"/>
      <c r="D108" s="13"/>
      <c r="E108" s="13" t="s">
        <v>348</v>
      </c>
      <c r="F108" s="13" t="s">
        <v>401</v>
      </c>
      <c r="G108" s="13" t="s">
        <v>402</v>
      </c>
      <c r="H108" s="13" t="s">
        <v>403</v>
      </c>
      <c r="I108" s="13" t="s">
        <v>404</v>
      </c>
      <c r="J108" s="13" t="s">
        <v>405</v>
      </c>
      <c r="K108" s="13" t="s">
        <v>406</v>
      </c>
      <c r="L108" s="13" t="s">
        <v>407</v>
      </c>
      <c r="M108" s="13" t="s">
        <v>408</v>
      </c>
      <c r="N108" s="13" t="s">
        <v>400</v>
      </c>
      <c r="P108" s="30" t="s">
        <v>523</v>
      </c>
      <c r="Q108" s="13" t="str">
        <f>'4a. Section 4'!$W$26</f>
        <v>2019-20</v>
      </c>
      <c r="R108" s="30"/>
    </row>
    <row r="109" spans="1:21" s="14" customFormat="1">
      <c r="B109" s="13" t="s">
        <v>544</v>
      </c>
      <c r="C109" s="13"/>
      <c r="D109" s="13"/>
      <c r="E109" s="13">
        <f>'4a. Section 4'!P24</f>
        <v>4834</v>
      </c>
      <c r="F109" s="13">
        <f>'4a. Section 4'!Q24</f>
        <v>3323</v>
      </c>
      <c r="G109" s="13">
        <f>'4a. Section 4'!R24</f>
        <v>4770</v>
      </c>
      <c r="H109" s="13">
        <f>'4a. Section 4'!S24</f>
        <v>6066</v>
      </c>
      <c r="I109" s="13">
        <f>'4a. Section 4'!T24</f>
        <v>6997</v>
      </c>
      <c r="J109" s="13">
        <f>'4a. Section 4'!U24</f>
        <v>6187</v>
      </c>
      <c r="K109" s="13">
        <f>'4a. Section 4'!V24</f>
        <v>0</v>
      </c>
      <c r="L109" s="13">
        <f>'4a. Section 4'!W24</f>
        <v>0</v>
      </c>
      <c r="M109" s="13">
        <f>'4a. Section 4'!X24</f>
        <v>0</v>
      </c>
      <c r="N109" s="13">
        <f>'4a. Section 4'!Y24</f>
        <v>0</v>
      </c>
      <c r="P109" s="30" t="s">
        <v>525</v>
      </c>
      <c r="Q109" s="13" cm="1">
        <f t="array" ref="Q109">_xlfn.IFS(Q108=E108, E109, Q108=F108,F109, Q108=G108,G109, Q108=H108,H109, Q108=I108,I109, Q108=J108,J109)</f>
        <v>4834</v>
      </c>
      <c r="R109" s="30"/>
    </row>
    <row r="110" spans="1:21" s="14" customFormat="1" ht="30">
      <c r="B110" s="13" t="s">
        <v>400</v>
      </c>
      <c r="C110" s="13"/>
      <c r="D110" s="13"/>
      <c r="E110" s="13">
        <f>'4a. Section 4'!Y24</f>
        <v>0</v>
      </c>
      <c r="F110" s="13">
        <f>'4a. Section 4'!Y24</f>
        <v>0</v>
      </c>
      <c r="G110" s="13">
        <f>'4a. Section 4'!Y24</f>
        <v>0</v>
      </c>
      <c r="H110" s="13">
        <f>'4a. Section 4'!Y24</f>
        <v>0</v>
      </c>
      <c r="I110" s="13">
        <f>'4a. Section 4'!Y24</f>
        <v>0</v>
      </c>
      <c r="J110" s="13">
        <f>'4a. Section 4'!Y24</f>
        <v>0</v>
      </c>
      <c r="K110" s="13">
        <f>'4a. Section 4'!Y24</f>
        <v>0</v>
      </c>
      <c r="L110" s="13">
        <f>'4a. Section 4'!Y24</f>
        <v>0</v>
      </c>
      <c r="M110" s="13">
        <f>'4a. Section 4'!Y24</f>
        <v>0</v>
      </c>
      <c r="N110" s="13">
        <f>'4a. Section 4'!Y24</f>
        <v>0</v>
      </c>
      <c r="P110" s="30" t="s">
        <v>526</v>
      </c>
      <c r="Q110" s="15">
        <f>(N109-Q109)/Q109</f>
        <v>-1</v>
      </c>
      <c r="R110" s="13" t="str">
        <f>IF(Q110&gt;0,"increase",IF(Q110&lt;=0,"decrease"))</f>
        <v>decrease</v>
      </c>
    </row>
    <row r="111" spans="1:21" s="14" customFormat="1">
      <c r="B111" s="17"/>
      <c r="C111" s="17"/>
      <c r="D111" s="17"/>
      <c r="E111" s="17"/>
      <c r="F111" s="17"/>
      <c r="G111" s="17"/>
      <c r="H111" s="17"/>
      <c r="I111" s="17"/>
      <c r="J111" s="17"/>
      <c r="K111" s="17"/>
      <c r="L111" s="17"/>
      <c r="M111" s="17"/>
      <c r="N111" s="17"/>
      <c r="P111" s="30" t="s">
        <v>527</v>
      </c>
      <c r="Q111" s="15">
        <f>Q110*R111</f>
        <v>1</v>
      </c>
      <c r="R111" s="30">
        <f>IF(R110="decrease", -1, 1)</f>
        <v>-1</v>
      </c>
    </row>
    <row r="112" spans="1:21" s="14" customFormat="1">
      <c r="A112" s="7" t="s">
        <v>545</v>
      </c>
      <c r="B112" s="17"/>
      <c r="C112" s="17"/>
      <c r="D112" s="17"/>
      <c r="E112" s="17"/>
      <c r="F112" s="17"/>
      <c r="G112" s="17"/>
      <c r="H112" s="17"/>
      <c r="I112" s="17"/>
      <c r="J112" s="17"/>
      <c r="K112" s="17"/>
      <c r="L112" s="17"/>
      <c r="M112" s="17"/>
      <c r="N112" s="17"/>
      <c r="P112" s="14" t="s">
        <v>528</v>
      </c>
      <c r="Q112" s="38" t="str">
        <f>CONCATENATE("New inflows to homelessness will ",R110," by ",TEXT(Q111*1,"0%")," between ",Q108," and 2027-28.")</f>
        <v>New inflows to homelessness will decrease by 100% between 2019-20 and 2027-28.</v>
      </c>
    </row>
    <row r="113" spans="1:21" s="14" customFormat="1">
      <c r="B113" s="13"/>
      <c r="C113" s="13"/>
      <c r="D113" s="13"/>
      <c r="E113" s="13" t="s">
        <v>348</v>
      </c>
      <c r="F113" s="13" t="s">
        <v>401</v>
      </c>
      <c r="G113" s="13" t="s">
        <v>402</v>
      </c>
      <c r="H113" s="13" t="s">
        <v>403</v>
      </c>
      <c r="I113" s="13" t="s">
        <v>404</v>
      </c>
      <c r="J113" s="13" t="s">
        <v>405</v>
      </c>
      <c r="K113" s="13" t="s">
        <v>406</v>
      </c>
      <c r="L113" s="13" t="s">
        <v>407</v>
      </c>
      <c r="M113" s="13" t="s">
        <v>408</v>
      </c>
      <c r="N113" s="13" t="s">
        <v>400</v>
      </c>
      <c r="P113" s="30" t="s">
        <v>523</v>
      </c>
      <c r="Q113" s="13" t="str">
        <f>'4a. Section 4'!$W$40</f>
        <v>2019-20</v>
      </c>
      <c r="R113" s="30"/>
    </row>
    <row r="114" spans="1:21" s="14" customFormat="1" ht="30">
      <c r="B114" s="13" t="s">
        <v>532</v>
      </c>
      <c r="C114" s="13"/>
      <c r="D114" s="13"/>
      <c r="E114" s="13">
        <f>'4a. Section 4'!P38</f>
        <v>6209</v>
      </c>
      <c r="F114" s="13">
        <f>'4a. Section 4'!Q38</f>
        <v>4160</v>
      </c>
      <c r="G114" s="13">
        <f>'4a. Section 4'!R38</f>
        <v>5127</v>
      </c>
      <c r="H114" s="13">
        <f>'4a. Section 4'!S38</f>
        <v>6996</v>
      </c>
      <c r="I114" s="13">
        <f>'4a. Section 4'!T38</f>
        <v>7970</v>
      </c>
      <c r="J114" s="13">
        <f>'4a. Section 4'!U38</f>
        <v>7429</v>
      </c>
      <c r="K114" s="13">
        <f>'4a. Section 4'!V38</f>
        <v>0</v>
      </c>
      <c r="L114" s="13">
        <f>'4a. Section 4'!W38</f>
        <v>0</v>
      </c>
      <c r="M114" s="13">
        <f>'4a. Section 4'!X38</f>
        <v>0</v>
      </c>
      <c r="N114" s="13">
        <f>'4a. Section 4'!Y38</f>
        <v>0</v>
      </c>
      <c r="P114" s="30" t="s">
        <v>525</v>
      </c>
      <c r="Q114" s="13" cm="1">
        <f t="array" ref="Q114">_xlfn.IFS(Q113=E113, E114, Q113=F113,F114, Q113=G113,G114, Q113=H113,H114, Q113=I113,I114, Q113=J113,J114)</f>
        <v>6209</v>
      </c>
      <c r="R114" s="30"/>
    </row>
    <row r="115" spans="1:21" s="14" customFormat="1" ht="30">
      <c r="B115" s="13" t="s">
        <v>400</v>
      </c>
      <c r="C115" s="13"/>
      <c r="D115" s="13"/>
      <c r="E115" s="13">
        <f>'4a. Section 4'!Y38</f>
        <v>0</v>
      </c>
      <c r="F115" s="13">
        <f>'4a. Section 4'!Y38</f>
        <v>0</v>
      </c>
      <c r="G115" s="13">
        <f>'4a. Section 4'!Y38</f>
        <v>0</v>
      </c>
      <c r="H115" s="13">
        <f>'4a. Section 4'!Y38</f>
        <v>0</v>
      </c>
      <c r="I115" s="13">
        <f>'4a. Section 4'!Y38</f>
        <v>0</v>
      </c>
      <c r="J115" s="13">
        <f>'4a. Section 4'!Y38</f>
        <v>0</v>
      </c>
      <c r="K115" s="13">
        <f>'4a. Section 4'!Y38</f>
        <v>0</v>
      </c>
      <c r="L115" s="13">
        <f>'4a. Section 4'!Y38</f>
        <v>0</v>
      </c>
      <c r="M115" s="13">
        <f>'4a. Section 4'!Y38</f>
        <v>0</v>
      </c>
      <c r="N115" s="13">
        <f>'4a. Section 4'!Y38</f>
        <v>0</v>
      </c>
      <c r="P115" s="30" t="s">
        <v>526</v>
      </c>
      <c r="Q115" s="15">
        <f>(N114-Q114)/Q114</f>
        <v>-1</v>
      </c>
      <c r="R115" s="13" t="str">
        <f>IF(Q115&gt;0,"increase",IF(Q115&lt;=0,"decrease"))</f>
        <v>decrease</v>
      </c>
    </row>
    <row r="116" spans="1:21" s="14" customFormat="1">
      <c r="B116" s="17"/>
      <c r="C116" s="17"/>
      <c r="D116" s="17"/>
      <c r="E116" s="17"/>
      <c r="F116" s="17"/>
      <c r="G116" s="17"/>
      <c r="H116" s="17"/>
      <c r="I116" s="17"/>
      <c r="J116" s="17"/>
      <c r="K116" s="17"/>
      <c r="L116" s="17"/>
      <c r="M116" s="17"/>
      <c r="N116" s="17"/>
      <c r="P116" s="30" t="s">
        <v>527</v>
      </c>
      <c r="Q116" s="15">
        <f>Q115*R116</f>
        <v>1</v>
      </c>
      <c r="R116" s="30">
        <f>IF(R115="decrease", -1, 1)</f>
        <v>-1</v>
      </c>
    </row>
    <row r="117" spans="1:21" s="14" customFormat="1">
      <c r="A117" s="7" t="s">
        <v>546</v>
      </c>
      <c r="B117" s="17"/>
      <c r="C117" s="17"/>
      <c r="D117" s="17"/>
      <c r="E117" s="17"/>
      <c r="F117" s="17"/>
      <c r="G117" s="17"/>
      <c r="H117" s="17"/>
      <c r="I117" s="17"/>
      <c r="J117" s="17"/>
      <c r="K117" s="17"/>
      <c r="L117" s="17"/>
      <c r="M117" s="17"/>
      <c r="N117" s="17"/>
      <c r="P117" s="14" t="s">
        <v>528</v>
      </c>
      <c r="Q117" s="38" t="str">
        <f>CONCATENATE("Returns to homelessness will ",R115," by ",TEXT(Q116*1,"0%")," between ",Q113," and 2027-28.")</f>
        <v>Returns to homelessness will decrease by 100% between 2019-20 and 2027-28.</v>
      </c>
    </row>
    <row r="118" spans="1:21" s="14" customFormat="1">
      <c r="B118" s="17"/>
      <c r="C118" s="17"/>
      <c r="D118" s="17"/>
      <c r="E118" s="17"/>
      <c r="F118" s="17"/>
      <c r="G118" s="17"/>
      <c r="H118" s="17"/>
      <c r="I118" s="17"/>
      <c r="J118" s="17"/>
      <c r="K118" s="17"/>
      <c r="L118" s="17"/>
      <c r="M118" s="17"/>
      <c r="N118" s="17"/>
    </row>
    <row r="119" spans="1:21" s="14" customFormat="1">
      <c r="B119" s="13"/>
      <c r="C119" s="13"/>
      <c r="D119" s="13"/>
      <c r="E119" s="13" t="s">
        <v>348</v>
      </c>
      <c r="F119" s="13" t="s">
        <v>401</v>
      </c>
      <c r="G119" s="13" t="s">
        <v>402</v>
      </c>
      <c r="H119" s="13" t="s">
        <v>403</v>
      </c>
      <c r="I119" s="13" t="s">
        <v>404</v>
      </c>
      <c r="J119" s="13" t="s">
        <v>405</v>
      </c>
      <c r="K119" s="13" t="s">
        <v>406</v>
      </c>
      <c r="L119" s="13" t="s">
        <v>407</v>
      </c>
      <c r="M119" s="13" t="s">
        <v>408</v>
      </c>
      <c r="N119" s="13" t="s">
        <v>400</v>
      </c>
      <c r="P119" s="30" t="s">
        <v>523</v>
      </c>
      <c r="Q119" s="13" t="str">
        <f>'4a. Section 4'!$W$54</f>
        <v>2019-20</v>
      </c>
      <c r="R119" s="30"/>
    </row>
    <row r="120" spans="1:21" s="14" customFormat="1" ht="45">
      <c r="B120" s="13" t="s">
        <v>547</v>
      </c>
      <c r="C120" s="13"/>
      <c r="D120" s="13"/>
      <c r="E120" s="13">
        <f>'4a. Section 4'!P52</f>
        <v>4285</v>
      </c>
      <c r="F120" s="13">
        <f>'4a. Section 4'!Q52</f>
        <v>3521</v>
      </c>
      <c r="G120" s="13">
        <f>'4a. Section 4'!R52</f>
        <v>4208</v>
      </c>
      <c r="H120" s="13">
        <f>'4a. Section 4'!S52</f>
        <v>5034</v>
      </c>
      <c r="I120" s="13">
        <f>'4a. Section 4'!T52</f>
        <v>5358</v>
      </c>
      <c r="J120" s="13">
        <f>'4a. Section 4'!U52</f>
        <v>4649</v>
      </c>
      <c r="K120" s="13">
        <f>'4a. Section 4'!V52</f>
        <v>0</v>
      </c>
      <c r="L120" s="13">
        <f>'4a. Section 4'!W52</f>
        <v>0</v>
      </c>
      <c r="M120" s="13">
        <f>'4a. Section 4'!X52</f>
        <v>0</v>
      </c>
      <c r="N120" s="13">
        <f>'4a. Section 4'!Y52</f>
        <v>0</v>
      </c>
      <c r="P120" s="30" t="s">
        <v>525</v>
      </c>
      <c r="Q120" s="13" cm="1">
        <f t="array" ref="Q120">_xlfn.IFS(Q119=E119, E120, Q119=F119,F120, Q119=G119,G120, Q119=H119,H120, Q119=I119,I120, Q119=J119,J120)</f>
        <v>4285</v>
      </c>
      <c r="R120" s="30"/>
    </row>
    <row r="121" spans="1:21" s="14" customFormat="1" ht="30">
      <c r="B121" s="13" t="s">
        <v>400</v>
      </c>
      <c r="C121" s="13"/>
      <c r="D121" s="13"/>
      <c r="E121" s="13">
        <f>'4a. Section 4'!Y52</f>
        <v>0</v>
      </c>
      <c r="F121" s="13">
        <f>'4a. Section 4'!Y52</f>
        <v>0</v>
      </c>
      <c r="G121" s="13">
        <f>'4a. Section 4'!Y52</f>
        <v>0</v>
      </c>
      <c r="H121" s="13">
        <f>'4a. Section 4'!Y52</f>
        <v>0</v>
      </c>
      <c r="I121" s="13">
        <f>'4a. Section 4'!Y52</f>
        <v>0</v>
      </c>
      <c r="J121" s="13">
        <f>'4a. Section 4'!Y52</f>
        <v>0</v>
      </c>
      <c r="K121" s="13">
        <f>'4a. Section 4'!Y52</f>
        <v>0</v>
      </c>
      <c r="L121" s="13">
        <f>'4a. Section 4'!Y52</f>
        <v>0</v>
      </c>
      <c r="M121" s="13">
        <f>'4a. Section 4'!Y52</f>
        <v>0</v>
      </c>
      <c r="N121" s="13">
        <f>'4a. Section 4'!Y52</f>
        <v>0</v>
      </c>
      <c r="P121" s="30" t="s">
        <v>526</v>
      </c>
      <c r="Q121" s="15">
        <f>(N120-Q120)/Q120</f>
        <v>-1</v>
      </c>
      <c r="R121" s="13" t="str">
        <f>IF(Q121&gt;0,"increase",IF(Q121&lt;=0,"decrease"))</f>
        <v>decrease</v>
      </c>
    </row>
    <row r="122" spans="1:21" s="14" customFormat="1">
      <c r="B122" s="17"/>
      <c r="C122" s="17"/>
      <c r="D122" s="17"/>
      <c r="E122" s="17"/>
      <c r="F122" s="17"/>
      <c r="G122" s="17"/>
      <c r="H122" s="17"/>
      <c r="I122" s="17"/>
      <c r="J122" s="17"/>
      <c r="K122" s="17"/>
      <c r="L122" s="17"/>
      <c r="M122" s="17"/>
      <c r="N122" s="17"/>
      <c r="P122" s="30" t="s">
        <v>527</v>
      </c>
      <c r="Q122" s="15">
        <f>Q121*R122</f>
        <v>1</v>
      </c>
      <c r="R122" s="30">
        <f>IF(R121="decrease", -1, 1)</f>
        <v>-1</v>
      </c>
    </row>
    <row r="123" spans="1:21" s="14" customFormat="1">
      <c r="A123" s="7" t="s">
        <v>548</v>
      </c>
      <c r="B123" s="17"/>
      <c r="C123" s="17"/>
      <c r="D123" s="17"/>
      <c r="E123" s="17"/>
      <c r="F123" s="17"/>
      <c r="G123" s="17"/>
      <c r="H123" s="17"/>
      <c r="I123" s="17"/>
      <c r="J123" s="17"/>
      <c r="K123" s="17"/>
      <c r="L123" s="17"/>
      <c r="M123" s="17"/>
      <c r="N123" s="17"/>
      <c r="P123" s="14" t="s">
        <v>528</v>
      </c>
      <c r="Q123" s="38" t="str">
        <f>CONCATENATE("Indigenous homelessness will ",R121," by ",TEXT(Q122*1,"0%")," between ",Q119," and 2027-28.")</f>
        <v>Indigenous homelessness will decrease by 100% between 2019-20 and 2027-28.</v>
      </c>
    </row>
    <row r="124" spans="1:21" s="14" customFormat="1">
      <c r="B124" s="17"/>
      <c r="C124" s="17"/>
      <c r="D124" s="17"/>
      <c r="E124" s="17"/>
      <c r="F124" s="17"/>
      <c r="G124" s="17"/>
      <c r="H124" s="17"/>
      <c r="I124" s="17"/>
      <c r="J124" s="17"/>
      <c r="K124" s="17"/>
      <c r="L124" s="17"/>
      <c r="M124" s="17"/>
      <c r="N124" s="17"/>
    </row>
    <row r="125" spans="1:21" s="14" customFormat="1">
      <c r="B125" s="13"/>
      <c r="C125" s="17"/>
      <c r="D125" s="17"/>
      <c r="E125" s="17"/>
      <c r="F125" s="17"/>
      <c r="G125" s="17"/>
      <c r="H125" s="17"/>
      <c r="I125" s="17"/>
      <c r="J125" s="17"/>
      <c r="K125" s="17"/>
      <c r="L125" s="17"/>
      <c r="M125" s="17"/>
      <c r="N125" s="17"/>
    </row>
    <row r="126" spans="1:21" s="14" customFormat="1" ht="45">
      <c r="B126" s="13" t="s">
        <v>549</v>
      </c>
      <c r="C126" s="13"/>
      <c r="D126" s="13"/>
      <c r="E126" s="13" t="s">
        <v>348</v>
      </c>
      <c r="F126" s="13" t="s">
        <v>401</v>
      </c>
      <c r="G126" s="13" t="s">
        <v>402</v>
      </c>
      <c r="H126" s="13" t="s">
        <v>403</v>
      </c>
      <c r="I126" s="13" t="s">
        <v>404</v>
      </c>
      <c r="J126" s="13" t="s">
        <v>405</v>
      </c>
      <c r="K126" s="13" t="s">
        <v>406</v>
      </c>
      <c r="L126" s="13" t="s">
        <v>407</v>
      </c>
      <c r="M126" s="13" t="s">
        <v>408</v>
      </c>
      <c r="N126" s="13" t="s">
        <v>400</v>
      </c>
      <c r="P126" s="30" t="s">
        <v>523</v>
      </c>
      <c r="Q126" s="13" t="str">
        <f>'4a. Section 4'!$W$68</f>
        <v>2019-20</v>
      </c>
      <c r="R126" s="30"/>
      <c r="T126" s="30"/>
      <c r="U126" s="30" t="s">
        <v>536</v>
      </c>
    </row>
    <row r="127" spans="1:21" s="14" customFormat="1">
      <c r="B127" s="13" t="s">
        <v>400</v>
      </c>
      <c r="C127" s="13"/>
      <c r="D127" s="13"/>
      <c r="E127" s="13">
        <f>'4a. Section 4'!P66</f>
        <v>1897</v>
      </c>
      <c r="F127" s="13">
        <f>'4a. Section 4'!Q66</f>
        <v>1653</v>
      </c>
      <c r="G127" s="13">
        <f>'4a. Section 4'!R66</f>
        <v>1807</v>
      </c>
      <c r="H127" s="13">
        <f>'4a. Section 4'!S66</f>
        <v>2591</v>
      </c>
      <c r="I127" s="13">
        <f>'4a. Section 4'!T66</f>
        <v>3301</v>
      </c>
      <c r="J127" s="13">
        <f>'4a. Section 4'!U66</f>
        <v>3617</v>
      </c>
      <c r="K127" s="13">
        <f>'4a. Section 4'!V66</f>
        <v>0</v>
      </c>
      <c r="L127" s="13">
        <f>'4a. Section 4'!W66</f>
        <v>0</v>
      </c>
      <c r="M127" s="13">
        <f>'4a. Section 4'!X66</f>
        <v>0</v>
      </c>
      <c r="N127" s="13">
        <f>'4a. Section 4'!Y66</f>
        <v>0</v>
      </c>
      <c r="P127" s="30" t="s">
        <v>525</v>
      </c>
      <c r="Q127" s="13" cm="1">
        <f t="array" ref="Q127">_xlfn.IFS(Q126=E126, E127, Q126=F126,F127, Q126=G126,G127, Q126=H126,H127, Q126=I126,I127, Q126=J126,J127)</f>
        <v>1897</v>
      </c>
      <c r="R127" s="30"/>
      <c r="T127" s="30" t="s">
        <v>537</v>
      </c>
      <c r="U127" s="30" t="str">
        <f>IF(R128="increase", "No", "Yes")</f>
        <v>Yes</v>
      </c>
    </row>
    <row r="128" spans="1:21" s="14" customFormat="1" ht="30">
      <c r="B128" s="13" t="s">
        <v>400</v>
      </c>
      <c r="C128" s="13"/>
      <c r="D128" s="13"/>
      <c r="E128" s="13">
        <f>'4a. Section 4'!Y66</f>
        <v>0</v>
      </c>
      <c r="F128" s="13">
        <f>'4a. Section 4'!Y66</f>
        <v>0</v>
      </c>
      <c r="G128" s="13">
        <f>'4a. Section 4'!Y66</f>
        <v>0</v>
      </c>
      <c r="H128" s="13">
        <f>'4a. Section 4'!Y66</f>
        <v>0</v>
      </c>
      <c r="I128" s="13">
        <f>'4a. Section 4'!Y66</f>
        <v>0</v>
      </c>
      <c r="J128" s="13">
        <f>'4a. Section 4'!Y66</f>
        <v>0</v>
      </c>
      <c r="K128" s="13">
        <f>'4a. Section 4'!Y66</f>
        <v>0</v>
      </c>
      <c r="L128" s="13">
        <f>'4a. Section 4'!Y66</f>
        <v>0</v>
      </c>
      <c r="M128" s="13">
        <f>'4a. Section 4'!Y66</f>
        <v>0</v>
      </c>
      <c r="N128" s="13">
        <f>'4a. Section 4'!Y66</f>
        <v>0</v>
      </c>
      <c r="P128" s="30" t="s">
        <v>526</v>
      </c>
      <c r="Q128" s="15">
        <f>(N127-Q127)/Q127</f>
        <v>-1</v>
      </c>
      <c r="R128" s="13" t="str">
        <f>IF(Q128&gt;0,"increase",IF(Q128&lt;=0,"decrease"))</f>
        <v>decrease</v>
      </c>
      <c r="T128" s="30" t="s">
        <v>539</v>
      </c>
      <c r="U128" s="30" t="str">
        <f>IF(Q129&lt;0.5, "No", "Yes")</f>
        <v>Yes</v>
      </c>
    </row>
    <row r="129" spans="1:21" s="14" customFormat="1">
      <c r="B129" s="17"/>
      <c r="C129" s="17"/>
      <c r="D129" s="17"/>
      <c r="E129" s="17"/>
      <c r="F129" s="17"/>
      <c r="G129" s="17"/>
      <c r="H129" s="17"/>
      <c r="I129" s="17"/>
      <c r="J129" s="17"/>
      <c r="K129" s="17"/>
      <c r="L129" s="17"/>
      <c r="M129" s="17"/>
      <c r="N129" s="17"/>
      <c r="P129" s="30" t="s">
        <v>527</v>
      </c>
      <c r="Q129" s="15">
        <f>Q128*R129</f>
        <v>1</v>
      </c>
      <c r="R129" s="30">
        <f>IF(R128="decrease", -1, 1)</f>
        <v>-1</v>
      </c>
      <c r="T129" s="74" t="s">
        <v>540</v>
      </c>
      <c r="U129" s="30" t="str">
        <f>IF(AND(U127="Yes",U128="Yes"), "Yes", "No")</f>
        <v>Yes</v>
      </c>
    </row>
    <row r="130" spans="1:21" s="14" customFormat="1">
      <c r="A130" s="7" t="s">
        <v>550</v>
      </c>
      <c r="B130" s="17"/>
      <c r="C130" s="17"/>
      <c r="D130" s="17"/>
      <c r="E130" s="17"/>
      <c r="F130" s="17"/>
      <c r="G130" s="17"/>
      <c r="H130" s="17"/>
      <c r="I130" s="17"/>
      <c r="J130" s="17"/>
      <c r="K130" s="17"/>
      <c r="L130" s="17"/>
      <c r="M130" s="17"/>
      <c r="N130" s="17"/>
      <c r="P130" s="14" t="s">
        <v>528</v>
      </c>
      <c r="Q130" s="38" t="str">
        <f>CONCATENATE("Chronic homelessness will ",R128," by ",TEXT(Q129*1,"0%")," between ",Q126," and 2027-28.")</f>
        <v>Chronic homelessness will decrease by 100% between 2019-20 and 2027-28.</v>
      </c>
    </row>
    <row r="131" spans="1:21" s="14" customFormat="1">
      <c r="B131" s="17"/>
      <c r="C131" s="17"/>
      <c r="D131" s="17"/>
      <c r="E131" s="17"/>
      <c r="F131" s="17"/>
      <c r="G131" s="17"/>
      <c r="H131" s="17"/>
      <c r="I131" s="17"/>
      <c r="J131" s="17"/>
      <c r="K131" s="17"/>
      <c r="L131" s="17"/>
      <c r="M131" s="17"/>
      <c r="N131" s="17"/>
    </row>
    <row r="132" spans="1:21" s="14" customFormat="1">
      <c r="A132" s="14" t="s">
        <v>551</v>
      </c>
      <c r="B132" s="17"/>
      <c r="C132" s="17"/>
      <c r="D132" s="17"/>
      <c r="E132" s="17"/>
      <c r="F132" s="17"/>
      <c r="G132" s="17"/>
      <c r="H132" s="17"/>
      <c r="I132" s="17"/>
      <c r="J132" s="17"/>
      <c r="K132" s="17"/>
      <c r="L132" s="17"/>
      <c r="M132" s="17"/>
      <c r="N132" s="17"/>
    </row>
    <row r="133" spans="1:21" s="14" customFormat="1">
      <c r="B133" s="13"/>
      <c r="C133" s="13"/>
      <c r="D133" s="13"/>
      <c r="E133" s="13" t="s">
        <v>348</v>
      </c>
      <c r="F133" s="13" t="s">
        <v>401</v>
      </c>
      <c r="G133" s="13" t="s">
        <v>402</v>
      </c>
      <c r="H133" s="13" t="s">
        <v>403</v>
      </c>
      <c r="I133" s="13" t="s">
        <v>404</v>
      </c>
      <c r="J133" s="13" t="s">
        <v>405</v>
      </c>
      <c r="K133" s="13" t="s">
        <v>406</v>
      </c>
      <c r="L133" s="13" t="s">
        <v>407</v>
      </c>
      <c r="M133" s="13" t="s">
        <v>408</v>
      </c>
      <c r="N133" s="13" t="s">
        <v>400</v>
      </c>
    </row>
    <row r="134" spans="1:21" s="14" customFormat="1">
      <c r="B134" s="13" t="s">
        <v>552</v>
      </c>
      <c r="C134" s="13"/>
      <c r="D134" s="13"/>
      <c r="E134" s="13" t="e">
        <f>#REF!</f>
        <v>#REF!</v>
      </c>
      <c r="F134" s="13" t="e">
        <f>#REF!</f>
        <v>#REF!</v>
      </c>
      <c r="G134" s="13" t="e">
        <f>#REF!</f>
        <v>#REF!</v>
      </c>
      <c r="H134" s="13" t="e">
        <f>#REF!</f>
        <v>#REF!</v>
      </c>
      <c r="I134" s="13" t="e">
        <f>#REF!</f>
        <v>#REF!</v>
      </c>
      <c r="J134" s="13" t="e">
        <f>#REF!</f>
        <v>#REF!</v>
      </c>
      <c r="K134" s="13" t="e">
        <f>#REF!</f>
        <v>#REF!</v>
      </c>
      <c r="L134" s="13" t="e">
        <f>#REF!</f>
        <v>#REF!</v>
      </c>
      <c r="M134" s="13" t="e">
        <f>#REF!</f>
        <v>#REF!</v>
      </c>
      <c r="N134" s="13" t="e">
        <f>#REF!</f>
        <v>#REF!</v>
      </c>
    </row>
    <row r="135" spans="1:21" s="14" customFormat="1">
      <c r="B135" s="13" t="s">
        <v>400</v>
      </c>
      <c r="C135" s="13"/>
      <c r="D135" s="13"/>
      <c r="E135" s="13" t="e">
        <f>#REF!</f>
        <v>#REF!</v>
      </c>
      <c r="F135" s="13" t="e">
        <f>#REF!</f>
        <v>#REF!</v>
      </c>
      <c r="G135" s="13" t="e">
        <f>#REF!</f>
        <v>#REF!</v>
      </c>
      <c r="H135" s="13" t="e">
        <f>#REF!</f>
        <v>#REF!</v>
      </c>
      <c r="I135" s="13" t="e">
        <f>#REF!</f>
        <v>#REF!</v>
      </c>
      <c r="J135" s="13" t="e">
        <f>#REF!</f>
        <v>#REF!</v>
      </c>
      <c r="K135" s="13" t="e">
        <f>#REF!</f>
        <v>#REF!</v>
      </c>
      <c r="L135" s="13" t="e">
        <f>#REF!</f>
        <v>#REF!</v>
      </c>
      <c r="M135" s="13" t="e">
        <f>#REF!</f>
        <v>#REF!</v>
      </c>
      <c r="N135" s="13" t="e">
        <f>#REF!</f>
        <v>#REF!</v>
      </c>
    </row>
    <row r="136" spans="1:21" s="14" customFormat="1">
      <c r="B136" s="17"/>
      <c r="C136" s="17"/>
      <c r="D136" s="17"/>
      <c r="E136" s="17"/>
      <c r="F136" s="17"/>
      <c r="G136" s="17"/>
      <c r="H136" s="17"/>
      <c r="I136" s="17"/>
      <c r="J136" s="17"/>
      <c r="K136" s="17"/>
      <c r="L136" s="17"/>
      <c r="M136" s="17"/>
      <c r="N136" s="17"/>
    </row>
    <row r="137" spans="1:21" s="14" customFormat="1">
      <c r="A137" s="14" t="s">
        <v>553</v>
      </c>
      <c r="B137" s="17"/>
      <c r="C137" s="17"/>
      <c r="D137" s="17"/>
      <c r="E137" s="17"/>
      <c r="F137" s="17"/>
      <c r="G137" s="17"/>
      <c r="H137" s="17"/>
      <c r="I137" s="17"/>
      <c r="J137" s="17"/>
      <c r="K137" s="17"/>
      <c r="L137" s="17"/>
      <c r="M137" s="17"/>
      <c r="N137" s="17"/>
    </row>
    <row r="138" spans="1:21" s="14" customFormat="1">
      <c r="B138" s="13"/>
      <c r="C138" s="13"/>
      <c r="D138" s="13"/>
      <c r="E138" s="13" t="s">
        <v>348</v>
      </c>
      <c r="F138" s="13" t="s">
        <v>401</v>
      </c>
      <c r="G138" s="13" t="s">
        <v>402</v>
      </c>
      <c r="H138" s="13" t="s">
        <v>403</v>
      </c>
      <c r="I138" s="13" t="s">
        <v>404</v>
      </c>
      <c r="J138" s="13" t="s">
        <v>405</v>
      </c>
      <c r="K138" s="13" t="s">
        <v>406</v>
      </c>
      <c r="L138" s="13" t="s">
        <v>407</v>
      </c>
      <c r="M138" s="13" t="s">
        <v>408</v>
      </c>
      <c r="N138" s="13" t="s">
        <v>400</v>
      </c>
    </row>
    <row r="139" spans="1:21" s="14" customFormat="1">
      <c r="B139" s="13" t="s">
        <v>552</v>
      </c>
      <c r="C139" s="13"/>
      <c r="D139" s="13"/>
      <c r="E139" s="13" t="e">
        <f>#REF!</f>
        <v>#REF!</v>
      </c>
      <c r="F139" s="13" t="e">
        <f>#REF!</f>
        <v>#REF!</v>
      </c>
      <c r="G139" s="13" t="e">
        <f>#REF!</f>
        <v>#REF!</v>
      </c>
      <c r="H139" s="13" t="e">
        <f>#REF!</f>
        <v>#REF!</v>
      </c>
      <c r="I139" s="13" t="e">
        <f>#REF!</f>
        <v>#REF!</v>
      </c>
      <c r="J139" s="13" t="e">
        <f>#REF!</f>
        <v>#REF!</v>
      </c>
      <c r="K139" s="13" t="e">
        <f>#REF!</f>
        <v>#REF!</v>
      </c>
      <c r="L139" s="13" t="e">
        <f>#REF!</f>
        <v>#REF!</v>
      </c>
      <c r="M139" s="13" t="e">
        <f>#REF!</f>
        <v>#REF!</v>
      </c>
      <c r="N139" s="13" t="e">
        <f>#REF!</f>
        <v>#REF!</v>
      </c>
    </row>
    <row r="140" spans="1:21" s="14" customFormat="1">
      <c r="B140" s="13" t="s">
        <v>400</v>
      </c>
      <c r="C140" s="13"/>
      <c r="D140" s="13"/>
      <c r="E140" s="13" t="e">
        <f>#REF!</f>
        <v>#REF!</v>
      </c>
      <c r="F140" s="13" t="e">
        <f>#REF!</f>
        <v>#REF!</v>
      </c>
      <c r="G140" s="13" t="e">
        <f>#REF!</f>
        <v>#REF!</v>
      </c>
      <c r="H140" s="13" t="e">
        <f>#REF!</f>
        <v>#REF!</v>
      </c>
      <c r="I140" s="13" t="e">
        <f>#REF!</f>
        <v>#REF!</v>
      </c>
      <c r="J140" s="13" t="e">
        <f>#REF!</f>
        <v>#REF!</v>
      </c>
      <c r="K140" s="13" t="e">
        <f>#REF!</f>
        <v>#REF!</v>
      </c>
      <c r="L140" s="13" t="e">
        <f>#REF!</f>
        <v>#REF!</v>
      </c>
      <c r="M140" s="13" t="e">
        <f>#REF!</f>
        <v>#REF!</v>
      </c>
      <c r="N140" s="13" t="e">
        <f>#REF!</f>
        <v>#REF!</v>
      </c>
    </row>
    <row r="141" spans="1:21" s="14" customFormat="1">
      <c r="B141" s="17"/>
      <c r="C141" s="17"/>
      <c r="D141" s="17"/>
      <c r="E141" s="17"/>
      <c r="F141" s="17"/>
      <c r="G141" s="17"/>
      <c r="H141" s="17"/>
      <c r="I141" s="17"/>
      <c r="J141" s="17"/>
      <c r="K141" s="17"/>
      <c r="L141" s="17"/>
      <c r="M141" s="17"/>
      <c r="N141" s="17"/>
    </row>
    <row r="142" spans="1:21" s="14" customFormat="1">
      <c r="A142" s="14" t="s">
        <v>554</v>
      </c>
      <c r="B142" s="17"/>
      <c r="C142" s="17"/>
      <c r="D142" s="17"/>
      <c r="E142" s="17"/>
      <c r="F142" s="17"/>
      <c r="G142" s="17"/>
      <c r="H142" s="17"/>
      <c r="I142" s="17"/>
      <c r="J142" s="17"/>
      <c r="K142" s="17"/>
      <c r="L142" s="17"/>
      <c r="M142" s="17"/>
      <c r="N142" s="17"/>
    </row>
    <row r="143" spans="1:21" s="14" customFormat="1">
      <c r="B143" s="13"/>
      <c r="C143" s="13"/>
      <c r="D143" s="13"/>
      <c r="E143" s="13" t="s">
        <v>348</v>
      </c>
      <c r="F143" s="13" t="s">
        <v>401</v>
      </c>
      <c r="G143" s="13" t="s">
        <v>402</v>
      </c>
      <c r="H143" s="13" t="s">
        <v>403</v>
      </c>
      <c r="I143" s="13" t="s">
        <v>404</v>
      </c>
      <c r="J143" s="13" t="s">
        <v>405</v>
      </c>
      <c r="K143" s="13" t="s">
        <v>406</v>
      </c>
      <c r="L143" s="13" t="s">
        <v>407</v>
      </c>
      <c r="M143" s="13" t="s">
        <v>408</v>
      </c>
      <c r="N143" s="13" t="s">
        <v>400</v>
      </c>
    </row>
    <row r="144" spans="1:21" s="14" customFormat="1">
      <c r="B144" s="13" t="s">
        <v>552</v>
      </c>
      <c r="C144" s="13"/>
      <c r="D144" s="13"/>
      <c r="E144" s="13" t="e">
        <f>#REF!</f>
        <v>#REF!</v>
      </c>
      <c r="F144" s="13" t="e">
        <f>#REF!</f>
        <v>#REF!</v>
      </c>
      <c r="G144" s="13" t="e">
        <f>#REF!</f>
        <v>#REF!</v>
      </c>
      <c r="H144" s="13" t="e">
        <f>#REF!</f>
        <v>#REF!</v>
      </c>
      <c r="I144" s="13" t="e">
        <f>#REF!</f>
        <v>#REF!</v>
      </c>
      <c r="J144" s="13" t="e">
        <f>#REF!</f>
        <v>#REF!</v>
      </c>
      <c r="K144" s="13" t="e">
        <f>#REF!</f>
        <v>#REF!</v>
      </c>
      <c r="L144" s="13" t="e">
        <f>#REF!</f>
        <v>#REF!</v>
      </c>
      <c r="M144" s="13" t="e">
        <f>#REF!</f>
        <v>#REF!</v>
      </c>
      <c r="N144" s="13" t="e">
        <f>#REF!</f>
        <v>#REF!</v>
      </c>
    </row>
    <row r="145" spans="1:14" s="14" customFormat="1">
      <c r="B145" s="13" t="s">
        <v>400</v>
      </c>
      <c r="C145" s="13"/>
      <c r="D145" s="13"/>
      <c r="E145" s="13" t="e">
        <f>#REF!</f>
        <v>#REF!</v>
      </c>
      <c r="F145" s="13" t="e">
        <f>#REF!</f>
        <v>#REF!</v>
      </c>
      <c r="G145" s="13" t="e">
        <f>#REF!</f>
        <v>#REF!</v>
      </c>
      <c r="H145" s="13" t="e">
        <f>#REF!</f>
        <v>#REF!</v>
      </c>
      <c r="I145" s="13" t="e">
        <f>#REF!</f>
        <v>#REF!</v>
      </c>
      <c r="J145" s="13" t="e">
        <f>#REF!</f>
        <v>#REF!</v>
      </c>
      <c r="K145" s="13" t="e">
        <f>#REF!</f>
        <v>#REF!</v>
      </c>
      <c r="L145" s="13" t="e">
        <f>#REF!</f>
        <v>#REF!</v>
      </c>
      <c r="M145" s="13" t="e">
        <f>#REF!</f>
        <v>#REF!</v>
      </c>
      <c r="N145" s="13" t="e">
        <f>#REF!</f>
        <v>#REF!</v>
      </c>
    </row>
    <row r="146" spans="1:14" s="14" customFormat="1">
      <c r="B146" s="17"/>
      <c r="C146" s="17"/>
      <c r="D146" s="17"/>
      <c r="E146" s="17"/>
      <c r="F146" s="17"/>
      <c r="G146" s="17"/>
      <c r="H146" s="17"/>
      <c r="I146" s="17"/>
      <c r="J146" s="17"/>
      <c r="K146" s="17"/>
      <c r="L146" s="17"/>
      <c r="M146" s="17"/>
      <c r="N146" s="17"/>
    </row>
    <row r="147" spans="1:14" s="14" customFormat="1">
      <c r="A147" s="14" t="s">
        <v>555</v>
      </c>
      <c r="B147" s="17"/>
      <c r="C147" s="17"/>
      <c r="D147" s="17"/>
      <c r="E147" s="17"/>
      <c r="F147" s="17"/>
      <c r="G147" s="17"/>
      <c r="H147" s="17"/>
      <c r="I147" s="17"/>
      <c r="J147" s="17"/>
      <c r="K147" s="17"/>
      <c r="L147" s="17"/>
      <c r="M147" s="17"/>
      <c r="N147" s="17"/>
    </row>
    <row r="148" spans="1:14" s="14" customFormat="1">
      <c r="B148" s="13"/>
      <c r="C148" s="13"/>
      <c r="D148" s="13"/>
      <c r="E148" s="13" t="s">
        <v>348</v>
      </c>
      <c r="F148" s="13" t="s">
        <v>401</v>
      </c>
      <c r="G148" s="13" t="s">
        <v>402</v>
      </c>
      <c r="H148" s="13" t="s">
        <v>403</v>
      </c>
      <c r="I148" s="13" t="s">
        <v>404</v>
      </c>
      <c r="J148" s="13" t="s">
        <v>405</v>
      </c>
      <c r="K148" s="13" t="s">
        <v>406</v>
      </c>
      <c r="L148" s="13" t="s">
        <v>407</v>
      </c>
      <c r="M148" s="13" t="s">
        <v>408</v>
      </c>
      <c r="N148" s="13" t="s">
        <v>400</v>
      </c>
    </row>
    <row r="149" spans="1:14" s="14" customFormat="1">
      <c r="B149" s="13" t="s">
        <v>552</v>
      </c>
      <c r="C149" s="13"/>
      <c r="D149" s="13"/>
      <c r="E149" s="13" t="e">
        <f>#REF!</f>
        <v>#REF!</v>
      </c>
      <c r="F149" s="13" t="e">
        <f>#REF!</f>
        <v>#REF!</v>
      </c>
      <c r="G149" s="13" t="e">
        <f>#REF!</f>
        <v>#REF!</v>
      </c>
      <c r="H149" s="13" t="e">
        <f>#REF!</f>
        <v>#REF!</v>
      </c>
      <c r="I149" s="13" t="e">
        <f>#REF!</f>
        <v>#REF!</v>
      </c>
      <c r="J149" s="13" t="e">
        <f>#REF!</f>
        <v>#REF!</v>
      </c>
      <c r="K149" s="13" t="e">
        <f>#REF!</f>
        <v>#REF!</v>
      </c>
      <c r="L149" s="13" t="e">
        <f>#REF!</f>
        <v>#REF!</v>
      </c>
      <c r="M149" s="13" t="e">
        <f>#REF!</f>
        <v>#REF!</v>
      </c>
      <c r="N149" s="13" t="e">
        <f>#REF!</f>
        <v>#REF!</v>
      </c>
    </row>
    <row r="150" spans="1:14" s="14" customFormat="1">
      <c r="B150" s="13" t="s">
        <v>400</v>
      </c>
      <c r="C150" s="13"/>
      <c r="D150" s="13"/>
      <c r="E150" s="13" t="e">
        <f>#REF!</f>
        <v>#REF!</v>
      </c>
      <c r="F150" s="13" t="e">
        <f>#REF!</f>
        <v>#REF!</v>
      </c>
      <c r="G150" s="13" t="e">
        <f>#REF!</f>
        <v>#REF!</v>
      </c>
      <c r="H150" s="13" t="e">
        <f>#REF!</f>
        <v>#REF!</v>
      </c>
      <c r="I150" s="13" t="e">
        <f>#REF!</f>
        <v>#REF!</v>
      </c>
      <c r="J150" s="13" t="e">
        <f>#REF!</f>
        <v>#REF!</v>
      </c>
      <c r="K150" s="13" t="e">
        <f>#REF!</f>
        <v>#REF!</v>
      </c>
      <c r="L150" s="13" t="e">
        <f>#REF!</f>
        <v>#REF!</v>
      </c>
      <c r="M150" s="13" t="e">
        <f>#REF!</f>
        <v>#REF!</v>
      </c>
      <c r="N150" s="13" t="e">
        <f>#REF!</f>
        <v>#REF!</v>
      </c>
    </row>
    <row r="151" spans="1:14" s="14" customFormat="1">
      <c r="B151" s="17"/>
      <c r="C151" s="17"/>
      <c r="D151" s="17"/>
      <c r="E151" s="17"/>
      <c r="F151" s="17"/>
      <c r="G151" s="17"/>
      <c r="H151" s="17"/>
      <c r="I151" s="17"/>
      <c r="J151" s="17"/>
      <c r="K151" s="17"/>
      <c r="L151" s="17"/>
      <c r="M151" s="17"/>
      <c r="N151" s="17"/>
    </row>
    <row r="152" spans="1:14" s="14" customFormat="1">
      <c r="A152" s="14" t="s">
        <v>556</v>
      </c>
      <c r="B152" s="17"/>
      <c r="C152" s="17"/>
      <c r="D152" s="17"/>
      <c r="E152" s="17"/>
      <c r="F152" s="17"/>
      <c r="G152" s="17"/>
      <c r="H152" s="17"/>
      <c r="I152" s="17"/>
      <c r="J152" s="17"/>
      <c r="K152" s="17"/>
      <c r="L152" s="17"/>
      <c r="M152" s="17"/>
      <c r="N152" s="17"/>
    </row>
    <row r="153" spans="1:14" s="14" customFormat="1">
      <c r="B153" s="13"/>
      <c r="C153" s="13"/>
      <c r="D153" s="13"/>
      <c r="E153" s="13" t="s">
        <v>348</v>
      </c>
      <c r="F153" s="13" t="s">
        <v>401</v>
      </c>
      <c r="G153" s="13" t="s">
        <v>402</v>
      </c>
      <c r="H153" s="13" t="s">
        <v>403</v>
      </c>
      <c r="I153" s="13" t="s">
        <v>404</v>
      </c>
      <c r="J153" s="13" t="s">
        <v>405</v>
      </c>
      <c r="K153" s="13" t="s">
        <v>406</v>
      </c>
      <c r="L153" s="13" t="s">
        <v>407</v>
      </c>
      <c r="M153" s="13" t="s">
        <v>408</v>
      </c>
      <c r="N153" s="13" t="s">
        <v>400</v>
      </c>
    </row>
    <row r="154" spans="1:14" s="14" customFormat="1">
      <c r="B154" s="13" t="s">
        <v>552</v>
      </c>
      <c r="C154" s="13"/>
      <c r="D154" s="13"/>
      <c r="E154" s="13" t="e">
        <f>#REF!</f>
        <v>#REF!</v>
      </c>
      <c r="F154" s="13" t="e">
        <f>#REF!</f>
        <v>#REF!</v>
      </c>
      <c r="G154" s="13" t="e">
        <f>#REF!</f>
        <v>#REF!</v>
      </c>
      <c r="H154" s="13" t="e">
        <f>#REF!</f>
        <v>#REF!</v>
      </c>
      <c r="I154" s="13" t="e">
        <f>#REF!</f>
        <v>#REF!</v>
      </c>
      <c r="J154" s="13" t="e">
        <f>#REF!</f>
        <v>#REF!</v>
      </c>
      <c r="K154" s="13" t="e">
        <f>#REF!</f>
        <v>#REF!</v>
      </c>
      <c r="L154" s="13" t="e">
        <f>#REF!</f>
        <v>#REF!</v>
      </c>
      <c r="M154" s="13" t="e">
        <f>#REF!</f>
        <v>#REF!</v>
      </c>
      <c r="N154" s="13" t="e">
        <f>#REF!</f>
        <v>#REF!</v>
      </c>
    </row>
    <row r="155" spans="1:14" s="14" customFormat="1">
      <c r="B155" s="13" t="s">
        <v>400</v>
      </c>
      <c r="C155" s="13"/>
      <c r="D155" s="13"/>
      <c r="E155" s="13" t="e">
        <f>#REF!</f>
        <v>#REF!</v>
      </c>
      <c r="F155" s="13" t="e">
        <f>#REF!</f>
        <v>#REF!</v>
      </c>
      <c r="G155" s="13" t="e">
        <f>#REF!</f>
        <v>#REF!</v>
      </c>
      <c r="H155" s="13" t="e">
        <f>#REF!</f>
        <v>#REF!</v>
      </c>
      <c r="I155" s="13" t="e">
        <f>#REF!</f>
        <v>#REF!</v>
      </c>
      <c r="J155" s="13" t="e">
        <f>#REF!</f>
        <v>#REF!</v>
      </c>
      <c r="K155" s="13" t="e">
        <f>#REF!</f>
        <v>#REF!</v>
      </c>
      <c r="L155" s="13" t="e">
        <f>#REF!</f>
        <v>#REF!</v>
      </c>
      <c r="M155" s="13" t="e">
        <f>#REF!</f>
        <v>#REF!</v>
      </c>
      <c r="N155" s="13" t="e">
        <f>#REF!</f>
        <v>#REF!</v>
      </c>
    </row>
    <row r="156" spans="1:14" s="14" customFormat="1">
      <c r="B156" s="17"/>
      <c r="C156" s="17"/>
      <c r="D156" s="17"/>
      <c r="E156" s="17"/>
      <c r="F156" s="17"/>
      <c r="G156" s="17"/>
      <c r="H156" s="17"/>
      <c r="I156" s="17"/>
      <c r="J156" s="17"/>
      <c r="K156" s="17"/>
      <c r="L156" s="17"/>
      <c r="M156" s="17"/>
      <c r="N156" s="17"/>
    </row>
    <row r="157" spans="1:14" s="14" customFormat="1">
      <c r="A157" s="14" t="s">
        <v>557</v>
      </c>
      <c r="B157" s="17"/>
      <c r="C157" s="17"/>
      <c r="D157" s="17"/>
      <c r="E157" s="17"/>
      <c r="F157" s="17"/>
      <c r="G157" s="17"/>
      <c r="H157" s="17"/>
      <c r="I157" s="17"/>
      <c r="J157" s="17"/>
      <c r="K157" s="17"/>
      <c r="L157" s="17"/>
      <c r="M157" s="17"/>
      <c r="N157" s="17"/>
    </row>
    <row r="158" spans="1:14" s="14" customFormat="1">
      <c r="B158" s="13"/>
      <c r="C158" s="13"/>
      <c r="D158" s="13"/>
      <c r="E158" s="13" t="s">
        <v>348</v>
      </c>
      <c r="F158" s="13" t="s">
        <v>401</v>
      </c>
      <c r="G158" s="13" t="s">
        <v>402</v>
      </c>
      <c r="H158" s="13" t="s">
        <v>403</v>
      </c>
      <c r="I158" s="13" t="s">
        <v>404</v>
      </c>
      <c r="J158" s="13" t="s">
        <v>405</v>
      </c>
      <c r="K158" s="13" t="s">
        <v>406</v>
      </c>
      <c r="L158" s="13" t="s">
        <v>407</v>
      </c>
      <c r="M158" s="13" t="s">
        <v>408</v>
      </c>
      <c r="N158" s="13" t="s">
        <v>400</v>
      </c>
    </row>
    <row r="159" spans="1:14" s="14" customFormat="1">
      <c r="B159" s="13" t="s">
        <v>552</v>
      </c>
      <c r="C159" s="13"/>
      <c r="D159" s="13"/>
      <c r="E159" s="13" t="e">
        <f>#REF!</f>
        <v>#REF!</v>
      </c>
      <c r="F159" s="13" t="e">
        <f>#REF!</f>
        <v>#REF!</v>
      </c>
      <c r="G159" s="13" t="e">
        <f>#REF!</f>
        <v>#REF!</v>
      </c>
      <c r="H159" s="13" t="e">
        <f>#REF!</f>
        <v>#REF!</v>
      </c>
      <c r="I159" s="13" t="e">
        <f>#REF!</f>
        <v>#REF!</v>
      </c>
      <c r="J159" s="13" t="e">
        <f>#REF!</f>
        <v>#REF!</v>
      </c>
      <c r="K159" s="13" t="e">
        <f>#REF!</f>
        <v>#REF!</v>
      </c>
      <c r="L159" s="13" t="e">
        <f>#REF!</f>
        <v>#REF!</v>
      </c>
      <c r="M159" s="13" t="e">
        <f>#REF!</f>
        <v>#REF!</v>
      </c>
      <c r="N159" s="13" t="e">
        <f>#REF!</f>
        <v>#REF!</v>
      </c>
    </row>
    <row r="160" spans="1:14" s="14" customFormat="1">
      <c r="B160" s="13" t="s">
        <v>400</v>
      </c>
      <c r="C160" s="13"/>
      <c r="D160" s="13"/>
      <c r="E160" s="13" t="e">
        <f>#REF!</f>
        <v>#REF!</v>
      </c>
      <c r="F160" s="13" t="e">
        <f>#REF!</f>
        <v>#REF!</v>
      </c>
      <c r="G160" s="13" t="e">
        <f>#REF!</f>
        <v>#REF!</v>
      </c>
      <c r="H160" s="13" t="e">
        <f>#REF!</f>
        <v>#REF!</v>
      </c>
      <c r="I160" s="13" t="e">
        <f>#REF!</f>
        <v>#REF!</v>
      </c>
      <c r="J160" s="13" t="e">
        <f>#REF!</f>
        <v>#REF!</v>
      </c>
      <c r="K160" s="13" t="e">
        <f>#REF!</f>
        <v>#REF!</v>
      </c>
      <c r="L160" s="13" t="e">
        <f>#REF!</f>
        <v>#REF!</v>
      </c>
      <c r="M160" s="13" t="e">
        <f>#REF!</f>
        <v>#REF!</v>
      </c>
      <c r="N160" s="13" t="e">
        <f>#REF!</f>
        <v>#REF!</v>
      </c>
    </row>
    <row r="161" spans="1:14" s="14" customFormat="1"/>
    <row r="162" spans="1:14" s="14" customFormat="1">
      <c r="A162" s="14" t="s">
        <v>558</v>
      </c>
      <c r="B162" s="17"/>
      <c r="C162" s="17"/>
      <c r="D162" s="17"/>
      <c r="E162" s="17"/>
      <c r="F162" s="17"/>
      <c r="G162" s="17"/>
      <c r="H162" s="17"/>
      <c r="I162" s="17"/>
      <c r="J162" s="17"/>
      <c r="K162" s="17"/>
      <c r="L162" s="17"/>
      <c r="M162" s="17"/>
      <c r="N162" s="17"/>
    </row>
    <row r="163" spans="1:14" s="14" customFormat="1">
      <c r="B163" s="13"/>
      <c r="C163" s="13"/>
      <c r="D163" s="13"/>
      <c r="E163" s="18" t="s">
        <v>346</v>
      </c>
      <c r="F163" s="18" t="s">
        <v>392</v>
      </c>
      <c r="G163" s="18" t="s">
        <v>393</v>
      </c>
      <c r="H163" s="18" t="s">
        <v>394</v>
      </c>
      <c r="I163" s="18" t="s">
        <v>395</v>
      </c>
      <c r="J163" s="18" t="s">
        <v>396</v>
      </c>
      <c r="K163" s="18" t="s">
        <v>397</v>
      </c>
      <c r="L163" s="18" t="s">
        <v>398</v>
      </c>
      <c r="M163" s="18" t="s">
        <v>399</v>
      </c>
      <c r="N163" s="13" t="s">
        <v>400</v>
      </c>
    </row>
    <row r="164" spans="1:14" s="14" customFormat="1">
      <c r="B164" s="13" t="s">
        <v>552</v>
      </c>
      <c r="C164" s="13"/>
      <c r="D164" s="13"/>
      <c r="E164" s="18" t="e">
        <f>#REF!</f>
        <v>#REF!</v>
      </c>
      <c r="F164" s="18" t="e">
        <f>#REF!</f>
        <v>#REF!</v>
      </c>
      <c r="G164" s="18" t="e">
        <f>#REF!</f>
        <v>#REF!</v>
      </c>
      <c r="H164" s="18" t="e">
        <f>#REF!</f>
        <v>#REF!</v>
      </c>
      <c r="I164" s="18" t="e">
        <f>#REF!</f>
        <v>#REF!</v>
      </c>
      <c r="J164" s="18" t="e">
        <f>#REF!</f>
        <v>#REF!</v>
      </c>
      <c r="K164" s="18" t="e">
        <f>#REF!</f>
        <v>#REF!</v>
      </c>
      <c r="L164" s="18" t="e">
        <f>#REF!</f>
        <v>#REF!</v>
      </c>
      <c r="M164" s="18" t="e">
        <f>#REF!</f>
        <v>#REF!</v>
      </c>
      <c r="N164" s="13" t="e">
        <f>#REF!</f>
        <v>#REF!</v>
      </c>
    </row>
    <row r="165" spans="1:14" s="14" customFormat="1">
      <c r="B165" s="13" t="s">
        <v>400</v>
      </c>
      <c r="C165" s="13"/>
      <c r="D165" s="13"/>
      <c r="E165" s="13" t="e">
        <f>#REF!</f>
        <v>#REF!</v>
      </c>
      <c r="F165" s="13" t="e">
        <f>#REF!</f>
        <v>#REF!</v>
      </c>
      <c r="G165" s="13" t="e">
        <f>#REF!</f>
        <v>#REF!</v>
      </c>
      <c r="H165" s="13" t="e">
        <f>#REF!</f>
        <v>#REF!</v>
      </c>
      <c r="I165" s="13" t="e">
        <f>#REF!</f>
        <v>#REF!</v>
      </c>
      <c r="J165" s="13" t="e">
        <f>#REF!</f>
        <v>#REF!</v>
      </c>
      <c r="K165" s="13" t="e">
        <f>#REF!</f>
        <v>#REF!</v>
      </c>
      <c r="L165" s="13" t="e">
        <f>#REF!</f>
        <v>#REF!</v>
      </c>
      <c r="M165" s="13" t="e">
        <f>#REF!</f>
        <v>#REF!</v>
      </c>
      <c r="N165" s="13" t="e">
        <f>#REF!</f>
        <v>#REF!</v>
      </c>
    </row>
    <row r="166" spans="1:14" s="14" customFormat="1">
      <c r="B166" s="17"/>
      <c r="C166" s="17"/>
      <c r="D166" s="17"/>
      <c r="E166" s="17"/>
      <c r="F166" s="17"/>
      <c r="G166" s="17"/>
      <c r="H166" s="17"/>
      <c r="I166" s="17"/>
      <c r="J166" s="17"/>
      <c r="K166" s="17"/>
      <c r="L166" s="17"/>
      <c r="M166" s="17"/>
      <c r="N166" s="17"/>
    </row>
    <row r="167" spans="1:14" s="14" customFormat="1">
      <c r="A167" s="14" t="s">
        <v>559</v>
      </c>
      <c r="B167" s="17"/>
      <c r="C167" s="17"/>
      <c r="D167" s="17"/>
      <c r="E167" s="17"/>
      <c r="F167" s="17"/>
      <c r="G167" s="17"/>
      <c r="H167" s="17"/>
      <c r="I167" s="17"/>
      <c r="J167" s="17"/>
      <c r="K167" s="17"/>
      <c r="L167" s="17"/>
      <c r="M167" s="17"/>
      <c r="N167" s="17"/>
    </row>
    <row r="168" spans="1:14" s="14" customFormat="1">
      <c r="B168" s="13"/>
      <c r="C168" s="13"/>
      <c r="D168" s="13"/>
      <c r="E168" s="18" t="s">
        <v>346</v>
      </c>
      <c r="F168" s="18" t="s">
        <v>392</v>
      </c>
      <c r="G168" s="18" t="s">
        <v>393</v>
      </c>
      <c r="H168" s="18" t="s">
        <v>394</v>
      </c>
      <c r="I168" s="18" t="s">
        <v>395</v>
      </c>
      <c r="J168" s="18" t="s">
        <v>396</v>
      </c>
      <c r="K168" s="18" t="s">
        <v>397</v>
      </c>
      <c r="L168" s="18" t="s">
        <v>398</v>
      </c>
      <c r="M168" s="18" t="s">
        <v>399</v>
      </c>
      <c r="N168" s="13" t="s">
        <v>400</v>
      </c>
    </row>
    <row r="169" spans="1:14" s="14" customFormat="1">
      <c r="B169" s="13" t="s">
        <v>552</v>
      </c>
      <c r="C169" s="13"/>
      <c r="D169" s="13"/>
      <c r="E169" s="13" t="e">
        <f>#REF!</f>
        <v>#REF!</v>
      </c>
      <c r="F169" s="13" t="e">
        <f>#REF!</f>
        <v>#REF!</v>
      </c>
      <c r="G169" s="13" t="e">
        <f>#REF!</f>
        <v>#REF!</v>
      </c>
      <c r="H169" s="13" t="e">
        <f>#REF!</f>
        <v>#REF!</v>
      </c>
      <c r="I169" s="13" t="e">
        <f>#REF!</f>
        <v>#REF!</v>
      </c>
      <c r="J169" s="13" t="e">
        <f>#REF!</f>
        <v>#REF!</v>
      </c>
      <c r="K169" s="13" t="e">
        <f>#REF!</f>
        <v>#REF!</v>
      </c>
      <c r="L169" s="13" t="e">
        <f>#REF!</f>
        <v>#REF!</v>
      </c>
      <c r="M169" s="13" t="e">
        <f>#REF!</f>
        <v>#REF!</v>
      </c>
      <c r="N169" s="13" t="e">
        <f>#REF!</f>
        <v>#REF!</v>
      </c>
    </row>
    <row r="170" spans="1:14" s="14" customFormat="1">
      <c r="B170" s="13" t="s">
        <v>400</v>
      </c>
      <c r="C170" s="13"/>
      <c r="D170" s="13"/>
      <c r="E170" s="13" t="e">
        <f>#REF!</f>
        <v>#REF!</v>
      </c>
      <c r="F170" s="13" t="e">
        <f>#REF!</f>
        <v>#REF!</v>
      </c>
      <c r="G170" s="13" t="e">
        <f>#REF!</f>
        <v>#REF!</v>
      </c>
      <c r="H170" s="13" t="e">
        <f>#REF!</f>
        <v>#REF!</v>
      </c>
      <c r="I170" s="13" t="e">
        <f>#REF!</f>
        <v>#REF!</v>
      </c>
      <c r="J170" s="13" t="e">
        <f>#REF!</f>
        <v>#REF!</v>
      </c>
      <c r="K170" s="13" t="e">
        <f>#REF!</f>
        <v>#REF!</v>
      </c>
      <c r="L170" s="13" t="e">
        <f>#REF!</f>
        <v>#REF!</v>
      </c>
      <c r="M170" s="13" t="e">
        <f>#REF!</f>
        <v>#REF!</v>
      </c>
      <c r="N170" s="13" t="e">
        <f>#REF!</f>
        <v>#REF!</v>
      </c>
    </row>
    <row r="171" spans="1:14" s="14" customFormat="1">
      <c r="B171" s="17"/>
      <c r="C171" s="17"/>
      <c r="D171" s="17"/>
      <c r="E171" s="17"/>
      <c r="F171" s="17"/>
      <c r="G171" s="17"/>
      <c r="H171" s="17"/>
      <c r="I171" s="17"/>
      <c r="J171" s="17"/>
      <c r="K171" s="17"/>
      <c r="L171" s="17"/>
      <c r="M171" s="17"/>
      <c r="N171" s="17"/>
    </row>
    <row r="172" spans="1:14" s="14" customFormat="1">
      <c r="A172" s="14" t="s">
        <v>560</v>
      </c>
      <c r="B172" s="17"/>
      <c r="C172" s="17"/>
      <c r="D172" s="17"/>
      <c r="E172" s="17"/>
      <c r="F172" s="17"/>
      <c r="G172" s="17"/>
      <c r="H172" s="17"/>
      <c r="I172" s="17"/>
      <c r="J172" s="17"/>
      <c r="K172" s="17"/>
      <c r="L172" s="17"/>
      <c r="M172" s="17"/>
      <c r="N172" s="17"/>
    </row>
    <row r="173" spans="1:14" s="14" customFormat="1">
      <c r="B173" s="13"/>
      <c r="C173" s="13"/>
      <c r="D173" s="13"/>
      <c r="E173" s="18" t="s">
        <v>346</v>
      </c>
      <c r="F173" s="18" t="s">
        <v>392</v>
      </c>
      <c r="G173" s="18" t="s">
        <v>393</v>
      </c>
      <c r="H173" s="18" t="s">
        <v>394</v>
      </c>
      <c r="I173" s="18" t="s">
        <v>395</v>
      </c>
      <c r="J173" s="18" t="s">
        <v>396</v>
      </c>
      <c r="K173" s="18" t="s">
        <v>397</v>
      </c>
      <c r="L173" s="18" t="s">
        <v>398</v>
      </c>
      <c r="M173" s="18" t="s">
        <v>399</v>
      </c>
      <c r="N173" s="13" t="s">
        <v>400</v>
      </c>
    </row>
    <row r="174" spans="1:14" s="14" customFormat="1">
      <c r="B174" s="13" t="s">
        <v>552</v>
      </c>
      <c r="C174" s="13"/>
      <c r="D174" s="13"/>
      <c r="E174" s="13" t="e">
        <f>#REF!</f>
        <v>#REF!</v>
      </c>
      <c r="F174" s="13" t="e">
        <f>#REF!</f>
        <v>#REF!</v>
      </c>
      <c r="G174" s="13" t="e">
        <f>#REF!</f>
        <v>#REF!</v>
      </c>
      <c r="H174" s="13" t="e">
        <f>#REF!</f>
        <v>#REF!</v>
      </c>
      <c r="I174" s="13" t="e">
        <f>#REF!</f>
        <v>#REF!</v>
      </c>
      <c r="J174" s="13" t="e">
        <f>#REF!</f>
        <v>#REF!</v>
      </c>
      <c r="K174" s="13" t="e">
        <f>#REF!</f>
        <v>#REF!</v>
      </c>
      <c r="L174" s="13" t="e">
        <f>#REF!</f>
        <v>#REF!</v>
      </c>
      <c r="M174" s="13" t="e">
        <f>#REF!</f>
        <v>#REF!</v>
      </c>
      <c r="N174" s="13" t="e">
        <f>#REF!</f>
        <v>#REF!</v>
      </c>
    </row>
    <row r="175" spans="1:14" s="14" customFormat="1">
      <c r="B175" s="13" t="s">
        <v>400</v>
      </c>
      <c r="C175" s="13"/>
      <c r="D175" s="13"/>
      <c r="E175" s="13" t="e">
        <f>#REF!</f>
        <v>#REF!</v>
      </c>
      <c r="F175" s="13" t="e">
        <f>#REF!</f>
        <v>#REF!</v>
      </c>
      <c r="G175" s="13" t="e">
        <f>#REF!</f>
        <v>#REF!</v>
      </c>
      <c r="H175" s="13" t="e">
        <f>#REF!</f>
        <v>#REF!</v>
      </c>
      <c r="I175" s="13" t="e">
        <f>#REF!</f>
        <v>#REF!</v>
      </c>
      <c r="J175" s="13" t="e">
        <f>#REF!</f>
        <v>#REF!</v>
      </c>
      <c r="K175" s="13" t="e">
        <f>#REF!</f>
        <v>#REF!</v>
      </c>
      <c r="L175" s="13" t="e">
        <f>#REF!</f>
        <v>#REF!</v>
      </c>
      <c r="M175" s="13" t="e">
        <f>#REF!</f>
        <v>#REF!</v>
      </c>
      <c r="N175" s="13" t="e">
        <f>#REF!</f>
        <v>#REF!</v>
      </c>
    </row>
    <row r="176" spans="1:14" s="14" customFormat="1">
      <c r="B176" s="17"/>
      <c r="C176" s="17"/>
      <c r="D176" s="17"/>
      <c r="E176" s="17"/>
      <c r="F176" s="17"/>
      <c r="G176" s="17"/>
      <c r="H176" s="17"/>
      <c r="I176" s="17"/>
      <c r="J176" s="17"/>
      <c r="K176" s="17"/>
      <c r="L176" s="17"/>
      <c r="M176" s="17"/>
      <c r="N176" s="17"/>
    </row>
    <row r="177" spans="1:14" s="14" customFormat="1">
      <c r="A177" s="14" t="s">
        <v>561</v>
      </c>
      <c r="B177" s="17"/>
      <c r="C177" s="17"/>
      <c r="D177" s="17"/>
      <c r="E177" s="17"/>
      <c r="F177" s="17"/>
      <c r="G177" s="17"/>
      <c r="H177" s="17"/>
      <c r="I177" s="17"/>
      <c r="J177" s="17"/>
      <c r="K177" s="17"/>
      <c r="L177" s="17"/>
      <c r="M177" s="17"/>
      <c r="N177" s="17"/>
    </row>
    <row r="178" spans="1:14" s="14" customFormat="1">
      <c r="B178" s="13"/>
      <c r="C178" s="13"/>
      <c r="D178" s="13"/>
      <c r="E178" s="18" t="s">
        <v>346</v>
      </c>
      <c r="F178" s="18" t="s">
        <v>392</v>
      </c>
      <c r="G178" s="18" t="s">
        <v>393</v>
      </c>
      <c r="H178" s="18" t="s">
        <v>394</v>
      </c>
      <c r="I178" s="18" t="s">
        <v>395</v>
      </c>
      <c r="J178" s="18" t="s">
        <v>396</v>
      </c>
      <c r="K178" s="18" t="s">
        <v>397</v>
      </c>
      <c r="L178" s="18" t="s">
        <v>398</v>
      </c>
      <c r="M178" s="18" t="s">
        <v>399</v>
      </c>
      <c r="N178" s="13" t="s">
        <v>400</v>
      </c>
    </row>
    <row r="179" spans="1:14" s="14" customFormat="1">
      <c r="B179" s="13" t="s">
        <v>552</v>
      </c>
      <c r="C179" s="13"/>
      <c r="D179" s="13"/>
      <c r="E179" s="13" t="e">
        <f>#REF!</f>
        <v>#REF!</v>
      </c>
      <c r="F179" s="13" t="e">
        <f>#REF!</f>
        <v>#REF!</v>
      </c>
      <c r="G179" s="13" t="e">
        <f>#REF!</f>
        <v>#REF!</v>
      </c>
      <c r="H179" s="13" t="e">
        <f>#REF!</f>
        <v>#REF!</v>
      </c>
      <c r="I179" s="13" t="e">
        <f>#REF!</f>
        <v>#REF!</v>
      </c>
      <c r="J179" s="13" t="e">
        <f>#REF!</f>
        <v>#REF!</v>
      </c>
      <c r="K179" s="13" t="e">
        <f>#REF!</f>
        <v>#REF!</v>
      </c>
      <c r="L179" s="13" t="e">
        <f>#REF!</f>
        <v>#REF!</v>
      </c>
      <c r="M179" s="13" t="e">
        <f>#REF!</f>
        <v>#REF!</v>
      </c>
      <c r="N179" s="13" t="e">
        <f>#REF!</f>
        <v>#REF!</v>
      </c>
    </row>
    <row r="180" spans="1:14" s="14" customFormat="1">
      <c r="B180" s="13" t="s">
        <v>400</v>
      </c>
      <c r="C180" s="13"/>
      <c r="D180" s="13"/>
      <c r="E180" s="13" t="e">
        <f>#REF!</f>
        <v>#REF!</v>
      </c>
      <c r="F180" s="13" t="e">
        <f>#REF!</f>
        <v>#REF!</v>
      </c>
      <c r="G180" s="13" t="e">
        <f>#REF!</f>
        <v>#REF!</v>
      </c>
      <c r="H180" s="13" t="e">
        <f>#REF!</f>
        <v>#REF!</v>
      </c>
      <c r="I180" s="13" t="e">
        <f>#REF!</f>
        <v>#REF!</v>
      </c>
      <c r="J180" s="13" t="e">
        <f>#REF!</f>
        <v>#REF!</v>
      </c>
      <c r="K180" s="13" t="e">
        <f>#REF!</f>
        <v>#REF!</v>
      </c>
      <c r="L180" s="13" t="e">
        <f>#REF!</f>
        <v>#REF!</v>
      </c>
      <c r="M180" s="13" t="e">
        <f>#REF!</f>
        <v>#REF!</v>
      </c>
      <c r="N180" s="13" t="e">
        <f>#REF!</f>
        <v>#REF!</v>
      </c>
    </row>
    <row r="181" spans="1:14" s="14" customFormat="1">
      <c r="B181" s="17"/>
      <c r="C181" s="17"/>
      <c r="D181" s="17"/>
      <c r="E181" s="17"/>
      <c r="F181" s="17"/>
      <c r="G181" s="17"/>
      <c r="H181" s="17"/>
      <c r="I181" s="17"/>
      <c r="J181" s="17"/>
      <c r="K181" s="17"/>
      <c r="L181" s="17"/>
      <c r="M181" s="17"/>
      <c r="N181" s="17"/>
    </row>
    <row r="182" spans="1:14" s="14" customFormat="1">
      <c r="A182" s="14" t="s">
        <v>562</v>
      </c>
      <c r="B182" s="17"/>
      <c r="C182" s="17"/>
      <c r="D182" s="17"/>
      <c r="E182" s="17"/>
      <c r="F182" s="17"/>
      <c r="G182" s="17"/>
      <c r="H182" s="17"/>
      <c r="I182" s="17"/>
      <c r="J182" s="17"/>
      <c r="K182" s="17"/>
      <c r="L182" s="17"/>
      <c r="M182" s="17"/>
      <c r="N182" s="17"/>
    </row>
    <row r="183" spans="1:14" s="14" customFormat="1">
      <c r="B183" s="13"/>
      <c r="C183" s="13"/>
      <c r="D183" s="13"/>
      <c r="E183" s="18" t="s">
        <v>346</v>
      </c>
      <c r="F183" s="18" t="s">
        <v>392</v>
      </c>
      <c r="G183" s="18" t="s">
        <v>393</v>
      </c>
      <c r="H183" s="18" t="s">
        <v>394</v>
      </c>
      <c r="I183" s="18" t="s">
        <v>395</v>
      </c>
      <c r="J183" s="18" t="s">
        <v>396</v>
      </c>
      <c r="K183" s="18" t="s">
        <v>397</v>
      </c>
      <c r="L183" s="18" t="s">
        <v>398</v>
      </c>
      <c r="M183" s="18" t="s">
        <v>399</v>
      </c>
      <c r="N183" s="13" t="s">
        <v>400</v>
      </c>
    </row>
    <row r="184" spans="1:14" s="14" customFormat="1">
      <c r="B184" s="13" t="s">
        <v>552</v>
      </c>
      <c r="C184" s="13"/>
      <c r="D184" s="13"/>
      <c r="E184" s="13" t="e">
        <f>#REF!</f>
        <v>#REF!</v>
      </c>
      <c r="F184" s="13" t="e">
        <f>#REF!</f>
        <v>#REF!</v>
      </c>
      <c r="G184" s="13" t="e">
        <f>#REF!</f>
        <v>#REF!</v>
      </c>
      <c r="H184" s="13" t="e">
        <f>#REF!</f>
        <v>#REF!</v>
      </c>
      <c r="I184" s="13" t="e">
        <f>#REF!</f>
        <v>#REF!</v>
      </c>
      <c r="J184" s="13" t="e">
        <f>#REF!</f>
        <v>#REF!</v>
      </c>
      <c r="K184" s="13" t="e">
        <f>#REF!</f>
        <v>#REF!</v>
      </c>
      <c r="L184" s="13" t="e">
        <f>#REF!</f>
        <v>#REF!</v>
      </c>
      <c r="M184" s="13" t="e">
        <f>#REF!</f>
        <v>#REF!</v>
      </c>
      <c r="N184" s="13" t="e">
        <f>#REF!</f>
        <v>#REF!</v>
      </c>
    </row>
    <row r="185" spans="1:14" s="14" customFormat="1">
      <c r="B185" s="13" t="s">
        <v>400</v>
      </c>
      <c r="C185" s="13"/>
      <c r="D185" s="13"/>
      <c r="E185" s="13" t="e">
        <f>#REF!</f>
        <v>#REF!</v>
      </c>
      <c r="F185" s="13" t="e">
        <f>#REF!</f>
        <v>#REF!</v>
      </c>
      <c r="G185" s="13" t="e">
        <f>#REF!</f>
        <v>#REF!</v>
      </c>
      <c r="H185" s="13" t="e">
        <f>#REF!</f>
        <v>#REF!</v>
      </c>
      <c r="I185" s="13" t="e">
        <f>#REF!</f>
        <v>#REF!</v>
      </c>
      <c r="J185" s="13" t="e">
        <f>#REF!</f>
        <v>#REF!</v>
      </c>
      <c r="K185" s="13" t="e">
        <f>#REF!</f>
        <v>#REF!</v>
      </c>
      <c r="L185" s="13" t="e">
        <f>#REF!</f>
        <v>#REF!</v>
      </c>
      <c r="M185" s="13" t="e">
        <f>#REF!</f>
        <v>#REF!</v>
      </c>
      <c r="N185" s="13" t="e">
        <f>#REF!</f>
        <v>#REF!</v>
      </c>
    </row>
    <row r="186" spans="1:14" s="14" customFormat="1">
      <c r="B186" s="17"/>
      <c r="C186" s="17"/>
      <c r="D186" s="17"/>
      <c r="E186" s="17"/>
      <c r="F186" s="17"/>
      <c r="G186" s="17"/>
      <c r="H186" s="17"/>
      <c r="I186" s="17"/>
      <c r="J186" s="17"/>
      <c r="K186" s="17"/>
      <c r="L186" s="17"/>
      <c r="M186" s="17"/>
      <c r="N186" s="17"/>
    </row>
    <row r="187" spans="1:14" s="14" customFormat="1">
      <c r="A187" s="14" t="s">
        <v>563</v>
      </c>
      <c r="B187" s="17"/>
      <c r="C187" s="17"/>
      <c r="D187" s="17"/>
      <c r="E187" s="17"/>
      <c r="F187" s="17"/>
      <c r="G187" s="17"/>
      <c r="H187" s="17"/>
      <c r="I187" s="17"/>
      <c r="J187" s="17"/>
      <c r="K187" s="17"/>
      <c r="L187" s="17"/>
      <c r="M187" s="17"/>
      <c r="N187" s="17"/>
    </row>
    <row r="188" spans="1:14" s="14" customFormat="1">
      <c r="B188" s="13"/>
      <c r="C188" s="13"/>
      <c r="D188" s="13"/>
      <c r="E188" s="18" t="s">
        <v>346</v>
      </c>
      <c r="F188" s="18" t="s">
        <v>392</v>
      </c>
      <c r="G188" s="18" t="s">
        <v>393</v>
      </c>
      <c r="H188" s="18" t="s">
        <v>394</v>
      </c>
      <c r="I188" s="18" t="s">
        <v>395</v>
      </c>
      <c r="J188" s="18" t="s">
        <v>396</v>
      </c>
      <c r="K188" s="18" t="s">
        <v>397</v>
      </c>
      <c r="L188" s="18" t="s">
        <v>398</v>
      </c>
      <c r="M188" s="18" t="s">
        <v>399</v>
      </c>
      <c r="N188" s="13" t="s">
        <v>400</v>
      </c>
    </row>
    <row r="189" spans="1:14" s="14" customFormat="1">
      <c r="B189" s="13" t="s">
        <v>552</v>
      </c>
      <c r="C189" s="13"/>
      <c r="D189" s="13"/>
      <c r="E189" s="13" t="e">
        <f>#REF!</f>
        <v>#REF!</v>
      </c>
      <c r="F189" s="13" t="e">
        <f>#REF!</f>
        <v>#REF!</v>
      </c>
      <c r="G189" s="13" t="e">
        <f>#REF!</f>
        <v>#REF!</v>
      </c>
      <c r="H189" s="13" t="e">
        <f>#REF!</f>
        <v>#REF!</v>
      </c>
      <c r="I189" s="13" t="e">
        <f>#REF!</f>
        <v>#REF!</v>
      </c>
      <c r="J189" s="13" t="e">
        <f>#REF!</f>
        <v>#REF!</v>
      </c>
      <c r="K189" s="13" t="e">
        <f>#REF!</f>
        <v>#REF!</v>
      </c>
      <c r="L189" s="13" t="e">
        <f>#REF!</f>
        <v>#REF!</v>
      </c>
      <c r="M189" s="13" t="e">
        <f>#REF!</f>
        <v>#REF!</v>
      </c>
      <c r="N189" s="13" t="e">
        <f>#REF!</f>
        <v>#REF!</v>
      </c>
    </row>
    <row r="190" spans="1:14" s="14" customFormat="1">
      <c r="B190" s="13" t="s">
        <v>400</v>
      </c>
      <c r="C190" s="13"/>
      <c r="D190" s="13"/>
      <c r="E190" s="13" t="e">
        <f>#REF!</f>
        <v>#REF!</v>
      </c>
      <c r="F190" s="13" t="e">
        <f>#REF!</f>
        <v>#REF!</v>
      </c>
      <c r="G190" s="13" t="e">
        <f>#REF!</f>
        <v>#REF!</v>
      </c>
      <c r="H190" s="13" t="e">
        <f>#REF!</f>
        <v>#REF!</v>
      </c>
      <c r="I190" s="13" t="e">
        <f>#REF!</f>
        <v>#REF!</v>
      </c>
      <c r="J190" s="13" t="e">
        <f>#REF!</f>
        <v>#REF!</v>
      </c>
      <c r="K190" s="13" t="e">
        <f>#REF!</f>
        <v>#REF!</v>
      </c>
      <c r="L190" s="13" t="e">
        <f>#REF!</f>
        <v>#REF!</v>
      </c>
      <c r="M190" s="13" t="e">
        <f>#REF!</f>
        <v>#REF!</v>
      </c>
      <c r="N190" s="13" t="e">
        <f>#REF!</f>
        <v>#REF!</v>
      </c>
    </row>
    <row r="191" spans="1:14" s="14" customFormat="1"/>
  </sheetData>
  <sheetProtection algorithmName="SHA-256" hashValue="P2Ga4kL53VM1ioBZOf94/G/QB5QiXWIgz7SAz/JRB/I=" saltValue="ND/jc0r7QYgMG4bIkNp80Q==" spinCount="100000" sheet="1" objects="1" scenarios="1" formatRows="0"/>
  <mergeCells count="3">
    <mergeCell ref="A32:E32"/>
    <mergeCell ref="A2:E2"/>
    <mergeCell ref="A23:E23"/>
  </mergeCells>
  <phoneticPr fontId="14"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Q248"/>
  <sheetViews>
    <sheetView zoomScaleNormal="100" workbookViewId="0"/>
  </sheetViews>
  <sheetFormatPr defaultRowHeight="15.3"/>
  <cols>
    <col min="1" max="1" width="54.41796875" style="38" customWidth="1"/>
    <col min="2" max="3" width="9.15625" style="1"/>
    <col min="4" max="4" width="33.15625" style="1" customWidth="1"/>
    <col min="5" max="5" width="27.578125" style="1" customWidth="1"/>
    <col min="6" max="6" width="40.41796875" style="1" customWidth="1"/>
    <col min="7" max="7" width="9" style="1"/>
    <col min="8" max="8" width="21.83984375" style="1" customWidth="1"/>
    <col min="9" max="10" width="30.578125" style="1" customWidth="1"/>
    <col min="11" max="17" width="30.578125" customWidth="1"/>
    <col min="19" max="19" width="9" customWidth="1"/>
  </cols>
  <sheetData>
    <row r="1" spans="1:17" s="44" customFormat="1" ht="60.6" customHeight="1">
      <c r="A1" s="36" t="s">
        <v>516</v>
      </c>
      <c r="B1" s="3"/>
      <c r="C1" s="3"/>
      <c r="D1" s="43" t="s">
        <v>564</v>
      </c>
      <c r="E1" s="43" t="str">
        <f>'1. Section 1'!$H$18</f>
        <v>Calgary (AB)</v>
      </c>
      <c r="F1" s="3"/>
      <c r="G1" s="3"/>
      <c r="H1" s="45" t="str" cm="1">
        <f t="array" ref="H1">_xlfn.IFS(E1=D4,E4, E1=D5,E5, E1=D6,E6, E1=D7, E7, E1=D8,E8, E1=D9,E9, E1=D10,E10, E1=D11,E11, E1=D12,E12, E1=D13,E13, E1=D14,E14, E1=D15,E15, E1=D16,E16, E1=D17,E17, E1=D18,E18, E1=D19,E19, E1=D20,E20, E1=D21,E21, E1=D22,E22, E1=D23,E23, E1=D24,E24, E1=D25,E25, E1=D26,E26, E1=D27,E27, E1=D28,E28, E1=D29,E29, E1=D30,E30, E1=D31,E31, E1=D32,E32, E1=D33,E33, E1=D34,E34, E1=D35,E35, E1=D36,E36, E1=D37,E37, E1=D38,E38, E1=D39,E39, E1=D40,E40, E1=D41,E41, E1=D42,E42, E1=D43,E43, E1=D44,E44, E1=D45,E45, E1=D46,E46, E1=D47,E47, E1=D48,E48, E1=D49,E49, E1=D50,E50, E1=D51,E51, E1=D52,E52, E1=D53,E53, E1=D54,E54, E1=D55,E55, E1=D56,E56, E1=D57,E57, E1=D58,E58, E1=D59,E59, E1=D60,E60, E1=D61,E61, E1=D62,E62, E1=D63,E63)</f>
        <v>Group 3</v>
      </c>
      <c r="I1" s="45" t="str" cm="1">
        <f t="array" ref="I1">_xlfn.IFS(H1=H4,I4, H1=H5,I5, H1=H6,I6,H1=H7,I7, H1=H8,I8, H1=H9,I9, H1=H10,I10)</f>
        <v>Has IH funding available. 
The DC CE and IH CE are distinct organizations. 
The DC CAB and IH CAB are distinct groups.</v>
      </c>
      <c r="J1" s="45" t="str" cm="1">
        <f t="array" ref="J1">_xlfn.IFS(E1=D4,F4, E1=D5,F5, E1=D6,F6, E1=D7, F7, E1=D8,F8, E1=D9,F9, E1=D10,F10, E1=D11,F11, E1=D12,F12, E1=D13,F13, E1=D14,F14, E1=D15,F15, E1=D16,F16, E1=D17,F17, E1=D18,F18, E1=D19,F19, E1=D20,F20, E1=D21,F21, E1=D22,F22, E1=D23,F23, E1=D24,F24, E1=D25,F25, E1=D26,F26, E1=D27,F27, E1=D28,F28, E1=D29,F29, E1=D30,F30, E1=D31,F31, E1=D32,F32, E1=D33,F33, E1=D34,F34, E1=D35,F35, E1=D36,F36, E1=D37,F37, E1=D38,F38, E1=D39,F39, E1=D40,F40, E1=D41,F41, E1=D42,F42, E1=D43,F43, E1=D44,F44, E1=D45,F45, E1=D46,F46, E1=D47,F47, E1=D48,F48, E1=D49,F49, E1=D50,F50, E1=D51,F51, E1=D52,F52, E1=D53,F53, E1=D54,F54, E1=D55,F55, E1=D56,F56, E1=D57,F57, E1=D58,F58, E1=D59,F59, E1=D60,F60, E1=D61,F61, E1=D62,F62, E1=D63,F63)</f>
        <v>The IH CE is Stoney Nakoda - Tsuut'ina Tribal Council (G4).</v>
      </c>
      <c r="K1" s="45" t="str" cm="1">
        <f t="array" ref="K1">_xlfn.IFS(H1=H4,K4, H1=H5,K5, H1=H6,K6,H1=H7,K7, H1=H8,K8, H1=H9,K9, H1=H10,K10)</f>
        <v>a) Has there been meaningful collaboration between the DC CE and the IH CE and IH CAB, as well as local Indigenous partners, including those that sit on your CAB, over the reporting period specific to the work of:</v>
      </c>
      <c r="L1" s="45" t="str" cm="1">
        <f t="array" ref="L1">_xlfn.IFS(H1=H4,L4, H1=H5,L5, H1=H6,L6,H1=H7,L7, H1=H8,L8, H1=H9,L9, H1=H10,L10)</f>
        <v>As a reminder, meaningful collaboration with the IH CE and IH CAB, as well as local Indigenous partners is expected for your community.</v>
      </c>
      <c r="M1" s="45" t="str" cm="1">
        <f t="array" ref="M1">_xlfn.IFS(H1=H4,M4, H1=H5,M5, H1=H6,M6,H1=H7,M7, H1=H8,M8, H1=H9,M9, H1=H10,M10)</f>
        <v>a) Specific to the completion of this Community Homelessness Report (CHR), did ongoing, meaningful collaboration take place with the IH CE and IH CAB, as well as local Indigenous partners, including those that sit on your CAB?</v>
      </c>
      <c r="N1" s="45" t="str" cm="1">
        <f t="array" ref="N1">_xlfn.IFS(H1=H4,N4, H1=H5,N5, H1=H6,N6,H1=H7,N7, H1=H8,N8, H1=H9,N9, H1=H10,N10)</f>
        <v>As a reminder, meaningful collaboration on the CHR with the IH CE and IH CAB, as well as local Indigenous partners is expected for your community.</v>
      </c>
      <c r="O1" s="45" t="str" cm="1">
        <f t="array" ref="O1">_xlfn.IFS(H1=H4,O4, H1=H5,O5, H1=H6,O6,H1=H7,O7, H1=H8,O8, H1=H9,O9, H1=H10,O10)</f>
        <v>a) Has there been meaningful collaboration between the DC CE and the IH CE and IH CAB, as well as local Indigenous partners, including those that sit on your CAB, over the reporting period specific to the work of implementing, maintaining and/or improving the Coordinated Access system?</v>
      </c>
      <c r="P1" s="45" t="str" cm="1">
        <f t="array" ref="P1">_xlfn.IFS(H1=H4,P4, H1=H5,P5, H1=H6,P6,H1=H7,P7, H1=H8,P8, H1=H9,P9, H1=H10,P10)</f>
        <v>a) Has there been meaningful collaboration between the DC CE and the IH CE and IH CAB, as well as local Indigenous partners, including those that sit on your CAB, over the reporting period specific to the work of implementing, maintaining and/or improving, as well as the use of the HMIS?</v>
      </c>
      <c r="Q1" s="45" t="str" cm="1">
        <f t="array" ref="Q1">_xlfn.IFS(H1=H4,Q4, H1=H5,Q5, H1=H6,Q6,H1=H7,Q7, H1=H8,Q8, H1=H9,Q9, H1=H10,Q10)</f>
        <v>a) Has there been meaningful collaboration between the DC CE and the IH CE and IH CAB, as well as local Indigenous partners, including those that sit on your CAB, over the reporting period specific to the work of strengthening the Outcomes-Based Approach?</v>
      </c>
    </row>
    <row r="2" spans="1:17" ht="20.100000000000001" customHeight="1">
      <c r="A2" s="37" t="s">
        <v>565</v>
      </c>
    </row>
    <row r="3" spans="1:17" ht="20.100000000000001" customHeight="1">
      <c r="A3" s="38" t="s">
        <v>44</v>
      </c>
      <c r="D3" s="32" t="s">
        <v>566</v>
      </c>
      <c r="E3" s="32" t="s">
        <v>567</v>
      </c>
      <c r="F3" s="32" t="s">
        <v>568</v>
      </c>
      <c r="G3" s="41"/>
      <c r="H3" s="32" t="s">
        <v>569</v>
      </c>
      <c r="I3" s="32" t="s">
        <v>570</v>
      </c>
      <c r="J3" s="32" t="s">
        <v>571</v>
      </c>
      <c r="K3" s="32" t="s">
        <v>572</v>
      </c>
      <c r="L3" s="32" t="s">
        <v>573</v>
      </c>
      <c r="M3" s="32" t="s">
        <v>574</v>
      </c>
      <c r="N3" s="32" t="s">
        <v>575</v>
      </c>
      <c r="O3" s="32" t="s">
        <v>576</v>
      </c>
      <c r="P3" s="32" t="s">
        <v>577</v>
      </c>
      <c r="Q3" s="32" t="s">
        <v>578</v>
      </c>
    </row>
    <row r="4" spans="1:17" ht="20.100000000000001" customHeight="1">
      <c r="A4" s="38" t="s">
        <v>25</v>
      </c>
      <c r="D4" s="33" t="s">
        <v>44</v>
      </c>
      <c r="E4" s="33" t="s">
        <v>44</v>
      </c>
      <c r="F4" s="33" t="s">
        <v>293</v>
      </c>
      <c r="H4" s="39" t="s">
        <v>579</v>
      </c>
      <c r="I4" s="40" t="s">
        <v>580</v>
      </c>
      <c r="J4" s="42" t="s">
        <v>293</v>
      </c>
      <c r="K4" s="40" t="s">
        <v>581</v>
      </c>
      <c r="L4" s="40" t="s">
        <v>582</v>
      </c>
      <c r="M4" s="40" t="s">
        <v>583</v>
      </c>
      <c r="N4" s="40" t="s">
        <v>584</v>
      </c>
      <c r="O4" s="40" t="s">
        <v>585</v>
      </c>
      <c r="P4" s="40" t="s">
        <v>586</v>
      </c>
      <c r="Q4" s="40" t="s">
        <v>587</v>
      </c>
    </row>
    <row r="5" spans="1:17" ht="20.100000000000001" customHeight="1">
      <c r="A5" s="38" t="s">
        <v>31</v>
      </c>
      <c r="D5" s="33" t="s">
        <v>588</v>
      </c>
      <c r="E5" s="13" t="s">
        <v>579</v>
      </c>
      <c r="F5" s="13" t="s">
        <v>293</v>
      </c>
      <c r="H5" s="39" t="s">
        <v>589</v>
      </c>
      <c r="I5" s="40" t="s">
        <v>590</v>
      </c>
      <c r="J5" s="42" t="s">
        <v>293</v>
      </c>
      <c r="K5" s="40" t="s">
        <v>591</v>
      </c>
      <c r="L5" s="40" t="s">
        <v>582</v>
      </c>
      <c r="M5" s="40" t="s">
        <v>583</v>
      </c>
      <c r="N5" s="40" t="s">
        <v>584</v>
      </c>
      <c r="O5" s="40" t="s">
        <v>592</v>
      </c>
      <c r="P5" s="40" t="s">
        <v>593</v>
      </c>
      <c r="Q5" s="40" t="s">
        <v>594</v>
      </c>
    </row>
    <row r="6" spans="1:17" ht="20.100000000000001" customHeight="1">
      <c r="D6" s="33" t="s">
        <v>595</v>
      </c>
      <c r="E6" s="13" t="s">
        <v>579</v>
      </c>
      <c r="F6" s="13" t="s">
        <v>293</v>
      </c>
      <c r="H6" s="39" t="s">
        <v>596</v>
      </c>
      <c r="I6" s="40" t="s">
        <v>597</v>
      </c>
      <c r="J6" s="42" t="s">
        <v>598</v>
      </c>
      <c r="K6" s="40" t="s">
        <v>599</v>
      </c>
      <c r="L6" s="40" t="s">
        <v>600</v>
      </c>
      <c r="M6" s="40" t="s">
        <v>601</v>
      </c>
      <c r="N6" s="40" t="s">
        <v>602</v>
      </c>
      <c r="O6" s="40" t="s">
        <v>603</v>
      </c>
      <c r="P6" s="40" t="s">
        <v>604</v>
      </c>
      <c r="Q6" s="40" t="s">
        <v>605</v>
      </c>
    </row>
    <row r="7" spans="1:17" ht="20.100000000000001" customHeight="1">
      <c r="D7" s="33" t="s">
        <v>606</v>
      </c>
      <c r="E7" s="13" t="s">
        <v>579</v>
      </c>
      <c r="F7" s="13" t="s">
        <v>293</v>
      </c>
      <c r="H7" s="39" t="s">
        <v>607</v>
      </c>
      <c r="I7" s="40" t="s">
        <v>608</v>
      </c>
      <c r="J7" s="42" t="s">
        <v>293</v>
      </c>
      <c r="K7" s="40" t="s">
        <v>609</v>
      </c>
      <c r="L7" s="40" t="s">
        <v>610</v>
      </c>
      <c r="M7" s="40" t="s">
        <v>611</v>
      </c>
      <c r="N7" s="40" t="s">
        <v>612</v>
      </c>
      <c r="O7" s="40" t="s">
        <v>613</v>
      </c>
      <c r="P7" s="40" t="s">
        <v>614</v>
      </c>
      <c r="Q7" s="40" t="s">
        <v>615</v>
      </c>
    </row>
    <row r="8" spans="1:17" ht="20.100000000000001" customHeight="1">
      <c r="A8" s="37" t="s">
        <v>616</v>
      </c>
      <c r="D8" s="33" t="s">
        <v>617</v>
      </c>
      <c r="E8" s="109" t="s">
        <v>596</v>
      </c>
      <c r="F8" s="13" t="s">
        <v>618</v>
      </c>
      <c r="H8" s="39" t="s">
        <v>619</v>
      </c>
      <c r="I8" s="40" t="s">
        <v>620</v>
      </c>
      <c r="J8" s="42" t="s">
        <v>598</v>
      </c>
      <c r="K8" s="40" t="s">
        <v>621</v>
      </c>
      <c r="L8" s="40" t="s">
        <v>622</v>
      </c>
      <c r="M8" s="40" t="s">
        <v>623</v>
      </c>
      <c r="N8" s="40" t="s">
        <v>624</v>
      </c>
      <c r="O8" s="40" t="s">
        <v>625</v>
      </c>
      <c r="P8" s="40" t="s">
        <v>626</v>
      </c>
      <c r="Q8" s="40" t="s">
        <v>627</v>
      </c>
    </row>
    <row r="9" spans="1:17" ht="20.100000000000001" customHeight="1">
      <c r="A9" s="38" t="s">
        <v>44</v>
      </c>
      <c r="D9" s="33" t="s">
        <v>17</v>
      </c>
      <c r="E9" s="13" t="s">
        <v>596</v>
      </c>
      <c r="F9" s="13" t="s">
        <v>628</v>
      </c>
      <c r="H9" s="39" t="s">
        <v>629</v>
      </c>
      <c r="I9" s="40" t="s">
        <v>630</v>
      </c>
      <c r="J9" s="42" t="s">
        <v>293</v>
      </c>
      <c r="K9" s="40" t="s">
        <v>581</v>
      </c>
      <c r="L9" s="40" t="s">
        <v>582</v>
      </c>
      <c r="M9" s="40" t="s">
        <v>631</v>
      </c>
      <c r="N9" s="40" t="s">
        <v>584</v>
      </c>
      <c r="O9" s="40" t="s">
        <v>632</v>
      </c>
      <c r="P9" s="40" t="s">
        <v>633</v>
      </c>
      <c r="Q9" s="40" t="s">
        <v>634</v>
      </c>
    </row>
    <row r="10" spans="1:17" ht="20.100000000000001" customHeight="1">
      <c r="A10" s="38" t="s">
        <v>25</v>
      </c>
      <c r="D10" s="33" t="s">
        <v>635</v>
      </c>
      <c r="E10" s="13" t="s">
        <v>579</v>
      </c>
      <c r="F10" s="13" t="s">
        <v>293</v>
      </c>
      <c r="H10" s="39" t="s">
        <v>44</v>
      </c>
      <c r="I10" s="40" t="s">
        <v>636</v>
      </c>
      <c r="J10" s="42" t="s">
        <v>293</v>
      </c>
      <c r="K10" s="40" t="s">
        <v>636</v>
      </c>
      <c r="L10" s="40" t="s">
        <v>636</v>
      </c>
      <c r="M10" s="40" t="s">
        <v>636</v>
      </c>
      <c r="N10" s="40" t="s">
        <v>636</v>
      </c>
      <c r="O10" s="40" t="s">
        <v>636</v>
      </c>
      <c r="P10" s="40" t="s">
        <v>636</v>
      </c>
      <c r="Q10" s="40" t="s">
        <v>636</v>
      </c>
    </row>
    <row r="11" spans="1:17" ht="20.100000000000001" customHeight="1">
      <c r="A11" s="38" t="s">
        <v>23</v>
      </c>
      <c r="D11" s="33" t="s">
        <v>637</v>
      </c>
      <c r="E11" s="13" t="s">
        <v>579</v>
      </c>
      <c r="F11" s="13" t="s">
        <v>293</v>
      </c>
    </row>
    <row r="12" spans="1:17" ht="20.100000000000001" customHeight="1">
      <c r="A12" s="38" t="s">
        <v>519</v>
      </c>
      <c r="D12" s="33" t="s">
        <v>638</v>
      </c>
      <c r="E12" s="13" t="s">
        <v>579</v>
      </c>
      <c r="F12" s="13" t="s">
        <v>293</v>
      </c>
      <c r="H12"/>
      <c r="I12"/>
      <c r="J12"/>
    </row>
    <row r="13" spans="1:17" ht="20.100000000000001" customHeight="1">
      <c r="D13" s="33" t="s">
        <v>639</v>
      </c>
      <c r="E13" s="13" t="s">
        <v>596</v>
      </c>
      <c r="F13" s="13" t="s">
        <v>618</v>
      </c>
      <c r="H13"/>
      <c r="I13"/>
      <c r="J13"/>
    </row>
    <row r="14" spans="1:17" ht="20.100000000000001" customHeight="1">
      <c r="D14" s="33" t="s">
        <v>640</v>
      </c>
      <c r="E14" s="13" t="s">
        <v>629</v>
      </c>
      <c r="F14" s="13" t="s">
        <v>293</v>
      </c>
      <c r="H14"/>
      <c r="I14"/>
      <c r="J14"/>
    </row>
    <row r="15" spans="1:17" ht="20.100000000000001" customHeight="1">
      <c r="A15" s="37" t="s">
        <v>641</v>
      </c>
      <c r="D15" s="33" t="s">
        <v>642</v>
      </c>
      <c r="E15" s="13" t="s">
        <v>579</v>
      </c>
      <c r="F15" s="13" t="s">
        <v>293</v>
      </c>
      <c r="H15"/>
      <c r="I15"/>
      <c r="J15"/>
    </row>
    <row r="16" spans="1:17" ht="20.100000000000001" customHeight="1">
      <c r="A16" s="38" t="s">
        <v>44</v>
      </c>
      <c r="D16" s="33" t="s">
        <v>643</v>
      </c>
      <c r="E16" s="13" t="s">
        <v>579</v>
      </c>
      <c r="F16" s="13" t="s">
        <v>293</v>
      </c>
      <c r="H16"/>
      <c r="I16"/>
      <c r="J16"/>
    </row>
    <row r="17" spans="1:10" ht="20.100000000000001" customHeight="1">
      <c r="A17" s="38" t="s">
        <v>319</v>
      </c>
      <c r="D17" s="33" t="s">
        <v>644</v>
      </c>
      <c r="E17" s="13" t="s">
        <v>596</v>
      </c>
      <c r="F17" s="13" t="s">
        <v>645</v>
      </c>
      <c r="H17"/>
      <c r="I17"/>
      <c r="J17"/>
    </row>
    <row r="18" spans="1:10" ht="20.100000000000001" customHeight="1">
      <c r="A18" s="38" t="s">
        <v>646</v>
      </c>
      <c r="D18" s="33" t="s">
        <v>647</v>
      </c>
      <c r="E18" s="13" t="s">
        <v>579</v>
      </c>
      <c r="F18" s="13" t="s">
        <v>293</v>
      </c>
      <c r="H18"/>
      <c r="I18"/>
      <c r="J18"/>
    </row>
    <row r="19" spans="1:10" ht="20.100000000000001" customHeight="1">
      <c r="A19" s="38" t="s">
        <v>87</v>
      </c>
      <c r="D19" s="33" t="s">
        <v>648</v>
      </c>
      <c r="E19" s="13" t="s">
        <v>629</v>
      </c>
      <c r="F19" s="13" t="s">
        <v>293</v>
      </c>
      <c r="H19"/>
      <c r="I19"/>
      <c r="J19"/>
    </row>
    <row r="20" spans="1:10" ht="20.100000000000001" customHeight="1">
      <c r="D20" s="33" t="s">
        <v>649</v>
      </c>
      <c r="E20" s="13" t="s">
        <v>596</v>
      </c>
      <c r="F20" s="13" t="s">
        <v>618</v>
      </c>
      <c r="H20"/>
      <c r="I20"/>
      <c r="J20"/>
    </row>
    <row r="21" spans="1:10" ht="20.100000000000001" customHeight="1">
      <c r="A21" s="37" t="s">
        <v>650</v>
      </c>
      <c r="D21" s="33" t="s">
        <v>651</v>
      </c>
      <c r="E21" s="13" t="s">
        <v>607</v>
      </c>
      <c r="F21" s="13" t="s">
        <v>293</v>
      </c>
      <c r="H21"/>
      <c r="I21"/>
      <c r="J21"/>
    </row>
    <row r="22" spans="1:10" ht="20.100000000000001" customHeight="1">
      <c r="A22" s="38" t="s">
        <v>44</v>
      </c>
      <c r="D22" s="33" t="s">
        <v>652</v>
      </c>
      <c r="E22" s="13" t="s">
        <v>579</v>
      </c>
      <c r="F22" s="13" t="s">
        <v>293</v>
      </c>
      <c r="H22"/>
      <c r="I22"/>
      <c r="J22"/>
    </row>
    <row r="23" spans="1:10" ht="20.100000000000001" customHeight="1">
      <c r="A23" s="38" t="s">
        <v>653</v>
      </c>
      <c r="D23" s="33" t="s">
        <v>654</v>
      </c>
      <c r="E23" s="13" t="s">
        <v>579</v>
      </c>
      <c r="F23" s="13" t="s">
        <v>293</v>
      </c>
      <c r="H23"/>
      <c r="I23"/>
      <c r="J23"/>
    </row>
    <row r="24" spans="1:10" ht="20.100000000000001" customHeight="1">
      <c r="A24" s="38" t="s">
        <v>655</v>
      </c>
      <c r="D24" s="33" t="s">
        <v>656</v>
      </c>
      <c r="E24" s="13" t="s">
        <v>596</v>
      </c>
      <c r="F24" s="13" t="s">
        <v>657</v>
      </c>
      <c r="H24"/>
      <c r="I24"/>
      <c r="J24"/>
    </row>
    <row r="25" spans="1:10" ht="20.100000000000001" customHeight="1">
      <c r="D25" s="33" t="s">
        <v>658</v>
      </c>
      <c r="E25" s="13" t="s">
        <v>579</v>
      </c>
      <c r="F25" s="13" t="s">
        <v>293</v>
      </c>
      <c r="H25"/>
      <c r="I25"/>
      <c r="J25"/>
    </row>
    <row r="26" spans="1:10" ht="20.100000000000001" customHeight="1">
      <c r="D26" s="33" t="s">
        <v>659</v>
      </c>
      <c r="E26" s="13" t="s">
        <v>589</v>
      </c>
      <c r="F26" s="13" t="s">
        <v>293</v>
      </c>
      <c r="H26"/>
      <c r="I26"/>
      <c r="J26"/>
    </row>
    <row r="27" spans="1:10" ht="20.100000000000001" customHeight="1">
      <c r="D27" s="33" t="s">
        <v>660</v>
      </c>
      <c r="E27" s="13" t="s">
        <v>596</v>
      </c>
      <c r="F27" s="13" t="s">
        <v>661</v>
      </c>
      <c r="H27"/>
      <c r="I27"/>
      <c r="J27"/>
    </row>
    <row r="28" spans="1:10" ht="20.100000000000001" customHeight="1">
      <c r="A28" s="37" t="s">
        <v>662</v>
      </c>
      <c r="D28" s="33" t="s">
        <v>663</v>
      </c>
      <c r="E28" s="13" t="s">
        <v>596</v>
      </c>
      <c r="F28" s="13" t="s">
        <v>664</v>
      </c>
      <c r="H28"/>
      <c r="I28"/>
      <c r="J28"/>
    </row>
    <row r="29" spans="1:10" ht="20.100000000000001" customHeight="1">
      <c r="A29" s="38" t="s">
        <v>44</v>
      </c>
      <c r="D29" s="33" t="s">
        <v>665</v>
      </c>
      <c r="E29" s="13" t="s">
        <v>579</v>
      </c>
      <c r="F29" s="13" t="s">
        <v>293</v>
      </c>
      <c r="H29"/>
      <c r="I29"/>
      <c r="J29"/>
    </row>
    <row r="30" spans="1:10" ht="20.100000000000001" customHeight="1">
      <c r="A30" s="38" t="s">
        <v>25</v>
      </c>
      <c r="D30" s="33" t="s">
        <v>666</v>
      </c>
      <c r="E30" s="13" t="s">
        <v>579</v>
      </c>
      <c r="F30" s="13" t="s">
        <v>293</v>
      </c>
      <c r="H30"/>
      <c r="I30"/>
      <c r="J30"/>
    </row>
    <row r="31" spans="1:10" ht="20.100000000000001" customHeight="1">
      <c r="A31" s="38" t="s">
        <v>87</v>
      </c>
      <c r="D31" s="33" t="s">
        <v>667</v>
      </c>
      <c r="E31" s="13" t="s">
        <v>579</v>
      </c>
      <c r="F31" s="13" t="s">
        <v>293</v>
      </c>
    </row>
    <row r="32" spans="1:10" ht="20.100000000000001" customHeight="1">
      <c r="D32" s="33" t="s">
        <v>668</v>
      </c>
      <c r="E32" s="13" t="s">
        <v>629</v>
      </c>
      <c r="F32" s="13" t="s">
        <v>293</v>
      </c>
    </row>
    <row r="33" spans="1:6" ht="20.100000000000001" customHeight="1">
      <c r="D33" s="33" t="s">
        <v>669</v>
      </c>
      <c r="E33" s="13" t="s">
        <v>579</v>
      </c>
      <c r="F33" s="13" t="s">
        <v>293</v>
      </c>
    </row>
    <row r="34" spans="1:6" ht="20.100000000000001" customHeight="1">
      <c r="A34" s="37" t="s">
        <v>670</v>
      </c>
      <c r="D34" s="33" t="s">
        <v>671</v>
      </c>
      <c r="E34" s="13" t="s">
        <v>596</v>
      </c>
      <c r="F34" s="13" t="s">
        <v>672</v>
      </c>
    </row>
    <row r="35" spans="1:6" ht="20.100000000000001" customHeight="1">
      <c r="A35" s="38" t="s">
        <v>44</v>
      </c>
      <c r="D35" s="33" t="s">
        <v>673</v>
      </c>
      <c r="E35" s="13" t="s">
        <v>579</v>
      </c>
      <c r="F35" s="13" t="s">
        <v>293</v>
      </c>
    </row>
    <row r="36" spans="1:6" ht="20.100000000000001" customHeight="1">
      <c r="A36" s="38" t="s">
        <v>25</v>
      </c>
      <c r="D36" s="33" t="s">
        <v>674</v>
      </c>
      <c r="E36" s="13" t="s">
        <v>629</v>
      </c>
      <c r="F36" s="13" t="s">
        <v>293</v>
      </c>
    </row>
    <row r="37" spans="1:6" ht="20.100000000000001" customHeight="1">
      <c r="A37" s="38" t="s">
        <v>31</v>
      </c>
      <c r="D37" s="33" t="s">
        <v>675</v>
      </c>
      <c r="E37" s="13" t="s">
        <v>579</v>
      </c>
      <c r="F37" s="13" t="s">
        <v>293</v>
      </c>
    </row>
    <row r="38" spans="1:6" ht="20.100000000000001" customHeight="1">
      <c r="A38" s="38" t="s">
        <v>81</v>
      </c>
      <c r="D38" s="33" t="s">
        <v>676</v>
      </c>
      <c r="E38" s="13" t="s">
        <v>596</v>
      </c>
      <c r="F38" s="13" t="s">
        <v>618</v>
      </c>
    </row>
    <row r="39" spans="1:6" ht="20.100000000000001" customHeight="1">
      <c r="D39" s="33" t="s">
        <v>677</v>
      </c>
      <c r="E39" s="13" t="s">
        <v>579</v>
      </c>
      <c r="F39" s="13" t="s">
        <v>293</v>
      </c>
    </row>
    <row r="40" spans="1:6" ht="20.100000000000001" customHeight="1">
      <c r="D40" s="33" t="s">
        <v>678</v>
      </c>
      <c r="E40" s="13" t="s">
        <v>596</v>
      </c>
      <c r="F40" s="13" t="s">
        <v>618</v>
      </c>
    </row>
    <row r="41" spans="1:6" ht="20.100000000000001" customHeight="1">
      <c r="A41" s="37" t="s">
        <v>679</v>
      </c>
      <c r="D41" s="33" t="s">
        <v>680</v>
      </c>
      <c r="E41" s="13" t="s">
        <v>579</v>
      </c>
      <c r="F41" s="13" t="s">
        <v>293</v>
      </c>
    </row>
    <row r="42" spans="1:6" ht="20.100000000000001" customHeight="1">
      <c r="A42" s="38" t="s">
        <v>44</v>
      </c>
      <c r="D42" s="33" t="s">
        <v>681</v>
      </c>
      <c r="E42" s="13" t="s">
        <v>579</v>
      </c>
      <c r="F42" s="13" t="s">
        <v>293</v>
      </c>
    </row>
    <row r="43" spans="1:6" ht="20.100000000000001" customHeight="1">
      <c r="A43" s="38" t="s">
        <v>25</v>
      </c>
      <c r="D43" s="33" t="s">
        <v>682</v>
      </c>
      <c r="E43" s="13" t="s">
        <v>579</v>
      </c>
      <c r="F43" s="13" t="s">
        <v>293</v>
      </c>
    </row>
    <row r="44" spans="1:6" ht="20.100000000000001" customHeight="1">
      <c r="A44" s="38" t="s">
        <v>31</v>
      </c>
      <c r="D44" s="33" t="s">
        <v>683</v>
      </c>
      <c r="E44" s="13" t="s">
        <v>607</v>
      </c>
      <c r="F44" s="13" t="s">
        <v>293</v>
      </c>
    </row>
    <row r="45" spans="1:6" ht="20.100000000000001" customHeight="1">
      <c r="A45" s="38" t="s">
        <v>684</v>
      </c>
      <c r="D45" s="33" t="s">
        <v>685</v>
      </c>
      <c r="E45" s="13" t="s">
        <v>629</v>
      </c>
      <c r="F45" s="13" t="s">
        <v>293</v>
      </c>
    </row>
    <row r="46" spans="1:6" ht="20.100000000000001" customHeight="1">
      <c r="D46" s="33" t="s">
        <v>686</v>
      </c>
      <c r="E46" s="13" t="s">
        <v>629</v>
      </c>
      <c r="F46" s="13" t="s">
        <v>293</v>
      </c>
    </row>
    <row r="47" spans="1:6" ht="20.100000000000001" customHeight="1">
      <c r="D47" s="33" t="s">
        <v>687</v>
      </c>
      <c r="E47" s="13" t="s">
        <v>579</v>
      </c>
      <c r="F47" s="13" t="s">
        <v>293</v>
      </c>
    </row>
    <row r="48" spans="1:6" ht="20.100000000000001" customHeight="1">
      <c r="A48" s="37" t="s">
        <v>688</v>
      </c>
      <c r="D48" s="33" t="s">
        <v>689</v>
      </c>
      <c r="E48" s="13" t="s">
        <v>629</v>
      </c>
      <c r="F48" s="13" t="s">
        <v>293</v>
      </c>
    </row>
    <row r="49" spans="1:6" ht="20.100000000000001" customHeight="1">
      <c r="A49" s="38" t="s">
        <v>44</v>
      </c>
      <c r="D49" s="33" t="s">
        <v>690</v>
      </c>
      <c r="E49" s="13" t="s">
        <v>596</v>
      </c>
      <c r="F49" s="13" t="s">
        <v>618</v>
      </c>
    </row>
    <row r="50" spans="1:6" ht="20.100000000000001" customHeight="1">
      <c r="A50" s="38" t="s">
        <v>25</v>
      </c>
      <c r="D50" s="33" t="s">
        <v>691</v>
      </c>
      <c r="E50" s="13" t="s">
        <v>579</v>
      </c>
      <c r="F50" s="13" t="s">
        <v>293</v>
      </c>
    </row>
    <row r="51" spans="1:6" ht="20.100000000000001" customHeight="1">
      <c r="A51" s="38" t="s">
        <v>31</v>
      </c>
      <c r="D51" s="33" t="s">
        <v>692</v>
      </c>
      <c r="E51" s="13" t="s">
        <v>579</v>
      </c>
      <c r="F51" s="13" t="s">
        <v>293</v>
      </c>
    </row>
    <row r="52" spans="1:6" ht="20.100000000000001" customHeight="1">
      <c r="A52" s="38" t="s">
        <v>693</v>
      </c>
      <c r="D52" s="33" t="s">
        <v>694</v>
      </c>
      <c r="E52" s="13" t="s">
        <v>579</v>
      </c>
      <c r="F52" s="13" t="s">
        <v>293</v>
      </c>
    </row>
    <row r="53" spans="1:6" ht="20.100000000000001" customHeight="1">
      <c r="D53" s="33" t="s">
        <v>695</v>
      </c>
      <c r="E53" s="13" t="s">
        <v>596</v>
      </c>
      <c r="F53" s="13" t="s">
        <v>696</v>
      </c>
    </row>
    <row r="54" spans="1:6" ht="20.100000000000001" customHeight="1">
      <c r="D54" s="33" t="s">
        <v>697</v>
      </c>
      <c r="E54" s="13" t="s">
        <v>596</v>
      </c>
      <c r="F54" s="13" t="s">
        <v>698</v>
      </c>
    </row>
    <row r="55" spans="1:6" ht="20.100000000000001" customHeight="1">
      <c r="A55" s="37" t="s">
        <v>699</v>
      </c>
      <c r="D55" s="33" t="s">
        <v>700</v>
      </c>
      <c r="E55" s="13" t="s">
        <v>596</v>
      </c>
      <c r="F55" s="13" t="s">
        <v>701</v>
      </c>
    </row>
    <row r="56" spans="1:6" ht="20.100000000000001" customHeight="1">
      <c r="A56" s="38" t="s">
        <v>44</v>
      </c>
      <c r="D56" s="33" t="s">
        <v>702</v>
      </c>
      <c r="E56" s="13" t="s">
        <v>579</v>
      </c>
      <c r="F56" s="13" t="s">
        <v>293</v>
      </c>
    </row>
    <row r="57" spans="1:6" ht="20.100000000000001" customHeight="1">
      <c r="A57" s="38" t="s">
        <v>703</v>
      </c>
      <c r="D57" s="33" t="s">
        <v>704</v>
      </c>
      <c r="E57" s="13" t="s">
        <v>579</v>
      </c>
      <c r="F57" s="13" t="s">
        <v>293</v>
      </c>
    </row>
    <row r="58" spans="1:6" ht="20.100000000000001" customHeight="1">
      <c r="A58" s="38" t="s">
        <v>705</v>
      </c>
      <c r="D58" s="33" t="s">
        <v>706</v>
      </c>
      <c r="E58" s="13" t="s">
        <v>589</v>
      </c>
      <c r="F58" s="13" t="s">
        <v>293</v>
      </c>
    </row>
    <row r="59" spans="1:6" ht="20.100000000000001" customHeight="1">
      <c r="A59" s="38" t="s">
        <v>707</v>
      </c>
      <c r="D59" s="33" t="s">
        <v>708</v>
      </c>
      <c r="E59" s="13" t="s">
        <v>579</v>
      </c>
      <c r="F59" s="13" t="s">
        <v>293</v>
      </c>
    </row>
    <row r="60" spans="1:6" ht="20.100000000000001" customHeight="1">
      <c r="D60" s="33" t="s">
        <v>709</v>
      </c>
      <c r="E60" s="13" t="s">
        <v>629</v>
      </c>
      <c r="F60" s="13" t="s">
        <v>293</v>
      </c>
    </row>
    <row r="61" spans="1:6" ht="20.100000000000001" customHeight="1">
      <c r="D61" s="33" t="s">
        <v>710</v>
      </c>
      <c r="E61" s="13" t="s">
        <v>629</v>
      </c>
      <c r="F61" s="13" t="s">
        <v>293</v>
      </c>
    </row>
    <row r="62" spans="1:6" ht="20.100000000000001" customHeight="1">
      <c r="A62" s="37" t="s">
        <v>711</v>
      </c>
      <c r="D62" s="33" t="s">
        <v>712</v>
      </c>
      <c r="E62" s="13" t="s">
        <v>589</v>
      </c>
      <c r="F62" s="13" t="s">
        <v>293</v>
      </c>
    </row>
    <row r="63" spans="1:6" ht="20.100000000000001" customHeight="1">
      <c r="A63" s="38" t="s">
        <v>44</v>
      </c>
      <c r="D63" s="33" t="s">
        <v>713</v>
      </c>
      <c r="E63" s="13" t="s">
        <v>579</v>
      </c>
      <c r="F63" s="13" t="s">
        <v>293</v>
      </c>
    </row>
    <row r="64" spans="1:6" ht="20.100000000000001" customHeight="1">
      <c r="A64" s="38" t="s">
        <v>714</v>
      </c>
    </row>
    <row r="65" spans="1:1" ht="20.100000000000001" customHeight="1">
      <c r="A65" s="38" t="s">
        <v>715</v>
      </c>
    </row>
    <row r="66" spans="1:1" ht="20.100000000000001" customHeight="1">
      <c r="A66" s="38" t="s">
        <v>716</v>
      </c>
    </row>
    <row r="67" spans="1:1" ht="20.100000000000001" customHeight="1">
      <c r="A67" s="38" t="s">
        <v>717</v>
      </c>
    </row>
    <row r="68" spans="1:1" ht="20.100000000000001" customHeight="1">
      <c r="A68" s="38" t="s">
        <v>718</v>
      </c>
    </row>
    <row r="69" spans="1:1" ht="20.100000000000001" customHeight="1"/>
    <row r="70" spans="1:1" ht="20.100000000000001" customHeight="1">
      <c r="A70" s="37" t="s">
        <v>719</v>
      </c>
    </row>
    <row r="71" spans="1:1" ht="20.100000000000001" customHeight="1">
      <c r="A71" s="38" t="s">
        <v>44</v>
      </c>
    </row>
    <row r="72" spans="1:1" ht="20.100000000000001" customHeight="1">
      <c r="A72" s="38" t="s">
        <v>328</v>
      </c>
    </row>
    <row r="73" spans="1:1" ht="20.100000000000001" customHeight="1">
      <c r="A73" s="38" t="s">
        <v>720</v>
      </c>
    </row>
    <row r="74" spans="1:1" ht="20.100000000000001" customHeight="1"/>
    <row r="75" spans="1:1" ht="20.100000000000001" customHeight="1"/>
    <row r="76" spans="1:1" ht="20.100000000000001" customHeight="1">
      <c r="A76" s="37" t="s">
        <v>721</v>
      </c>
    </row>
    <row r="77" spans="1:1">
      <c r="A77" s="38" t="s">
        <v>44</v>
      </c>
    </row>
    <row r="78" spans="1:1">
      <c r="A78" s="38" t="s">
        <v>25</v>
      </c>
    </row>
    <row r="79" spans="1:1">
      <c r="A79" s="38" t="s">
        <v>87</v>
      </c>
    </row>
    <row r="80" spans="1:1">
      <c r="A80" s="38" t="s">
        <v>722</v>
      </c>
    </row>
    <row r="83" spans="1:1">
      <c r="A83" s="37" t="s">
        <v>723</v>
      </c>
    </row>
    <row r="84" spans="1:1">
      <c r="A84" s="38" t="s">
        <v>44</v>
      </c>
    </row>
    <row r="85" spans="1:1">
      <c r="A85" s="38" t="s">
        <v>201</v>
      </c>
    </row>
    <row r="86" spans="1:1">
      <c r="A86" s="38" t="s">
        <v>25</v>
      </c>
    </row>
    <row r="87" spans="1:1">
      <c r="A87" s="38" t="s">
        <v>23</v>
      </c>
    </row>
    <row r="88" spans="1:1">
      <c r="A88" s="38" t="s">
        <v>519</v>
      </c>
    </row>
    <row r="91" spans="1:1">
      <c r="A91" s="37" t="s">
        <v>724</v>
      </c>
    </row>
    <row r="92" spans="1:1">
      <c r="A92" s="38" t="s">
        <v>44</v>
      </c>
    </row>
    <row r="93" spans="1:1">
      <c r="A93" s="38" t="s">
        <v>725</v>
      </c>
    </row>
    <row r="94" spans="1:1">
      <c r="A94" s="38" t="s">
        <v>726</v>
      </c>
    </row>
    <row r="95" spans="1:1">
      <c r="A95" s="38" t="s">
        <v>31</v>
      </c>
    </row>
    <row r="98" spans="1:1">
      <c r="A98" s="37" t="s">
        <v>727</v>
      </c>
    </row>
    <row r="99" spans="1:1">
      <c r="A99" s="38" t="s">
        <v>44</v>
      </c>
    </row>
    <row r="100" spans="1:1">
      <c r="A100" s="38" t="s">
        <v>728</v>
      </c>
    </row>
    <row r="101" spans="1:1">
      <c r="A101" s="38" t="s">
        <v>729</v>
      </c>
    </row>
    <row r="102" spans="1:1">
      <c r="A102" s="38" t="s">
        <v>730</v>
      </c>
    </row>
    <row r="103" spans="1:1">
      <c r="A103" s="38" t="s">
        <v>731</v>
      </c>
    </row>
    <row r="106" spans="1:1">
      <c r="A106" s="37" t="s">
        <v>732</v>
      </c>
    </row>
    <row r="107" spans="1:1">
      <c r="A107" s="38" t="s">
        <v>44</v>
      </c>
    </row>
    <row r="108" spans="1:1">
      <c r="A108" s="38" t="s">
        <v>25</v>
      </c>
    </row>
    <row r="109" spans="1:1">
      <c r="A109" s="38" t="s">
        <v>23</v>
      </c>
    </row>
    <row r="110" spans="1:1">
      <c r="A110" s="38" t="s">
        <v>519</v>
      </c>
    </row>
    <row r="111" spans="1:1">
      <c r="A111" s="38" t="s">
        <v>81</v>
      </c>
    </row>
    <row r="114" spans="1:1">
      <c r="A114" s="37" t="s">
        <v>733</v>
      </c>
    </row>
    <row r="115" spans="1:1">
      <c r="A115" s="38" t="s">
        <v>44</v>
      </c>
    </row>
    <row r="116" spans="1:1">
      <c r="A116" s="38" t="s">
        <v>734</v>
      </c>
    </row>
    <row r="117" spans="1:1">
      <c r="A117" s="38" t="s">
        <v>735</v>
      </c>
    </row>
    <row r="118" spans="1:1">
      <c r="A118" s="38" t="s">
        <v>736</v>
      </c>
    </row>
    <row r="121" spans="1:1">
      <c r="A121" s="37" t="s">
        <v>737</v>
      </c>
    </row>
    <row r="122" spans="1:1">
      <c r="A122" s="38" t="s">
        <v>44</v>
      </c>
    </row>
    <row r="123" spans="1:1">
      <c r="A123" s="38" t="s">
        <v>738</v>
      </c>
    </row>
    <row r="124" spans="1:1">
      <c r="A124" s="38" t="s">
        <v>739</v>
      </c>
    </row>
    <row r="125" spans="1:1">
      <c r="A125" s="38" t="s">
        <v>740</v>
      </c>
    </row>
    <row r="128" spans="1:1">
      <c r="A128" s="37" t="s">
        <v>741</v>
      </c>
    </row>
    <row r="129" spans="1:1">
      <c r="A129" s="38" t="s">
        <v>44</v>
      </c>
    </row>
    <row r="130" spans="1:1">
      <c r="A130" s="38" t="s">
        <v>742</v>
      </c>
    </row>
    <row r="131" spans="1:1">
      <c r="A131" s="38" t="s">
        <v>743</v>
      </c>
    </row>
    <row r="132" spans="1:1">
      <c r="A132" s="38" t="s">
        <v>744</v>
      </c>
    </row>
    <row r="133" spans="1:1">
      <c r="A133" s="38" t="s">
        <v>745</v>
      </c>
    </row>
    <row r="134" spans="1:1">
      <c r="A134" s="38" t="s">
        <v>718</v>
      </c>
    </row>
    <row r="137" spans="1:1">
      <c r="A137" s="37" t="s">
        <v>746</v>
      </c>
    </row>
    <row r="138" spans="1:1">
      <c r="A138" s="38" t="s">
        <v>44</v>
      </c>
    </row>
    <row r="139" spans="1:1">
      <c r="A139" s="38" t="s">
        <v>25</v>
      </c>
    </row>
    <row r="140" spans="1:1">
      <c r="A140" s="38" t="s">
        <v>747</v>
      </c>
    </row>
    <row r="141" spans="1:1">
      <c r="A141" s="38" t="s">
        <v>87</v>
      </c>
    </row>
    <row r="144" spans="1:1">
      <c r="A144" s="37" t="s">
        <v>748</v>
      </c>
    </row>
    <row r="145" spans="1:1">
      <c r="A145" s="38" t="s">
        <v>44</v>
      </c>
    </row>
    <row r="146" spans="1:1">
      <c r="A146" s="38" t="s">
        <v>749</v>
      </c>
    </row>
    <row r="147" spans="1:1">
      <c r="A147" s="38" t="s">
        <v>750</v>
      </c>
    </row>
    <row r="148" spans="1:1">
      <c r="A148" s="38" t="s">
        <v>751</v>
      </c>
    </row>
    <row r="151" spans="1:1">
      <c r="A151" s="37" t="s">
        <v>752</v>
      </c>
    </row>
    <row r="152" spans="1:1">
      <c r="A152" s="38" t="s">
        <v>44</v>
      </c>
    </row>
    <row r="153" spans="1:1">
      <c r="A153" s="72" t="s">
        <v>346</v>
      </c>
    </row>
    <row r="154" spans="1:1">
      <c r="A154" s="72" t="s">
        <v>392</v>
      </c>
    </row>
    <row r="155" spans="1:1">
      <c r="A155" s="72" t="s">
        <v>393</v>
      </c>
    </row>
    <row r="156" spans="1:1">
      <c r="A156" s="72" t="s">
        <v>394</v>
      </c>
    </row>
    <row r="157" spans="1:1">
      <c r="A157" s="72" t="s">
        <v>395</v>
      </c>
    </row>
    <row r="158" spans="1:1">
      <c r="A158" s="72" t="s">
        <v>396</v>
      </c>
    </row>
    <row r="159" spans="1:1">
      <c r="A159" s="72"/>
    </row>
    <row r="161" spans="1:1">
      <c r="A161" s="37" t="s">
        <v>753</v>
      </c>
    </row>
    <row r="162" spans="1:1">
      <c r="A162" s="38" t="s">
        <v>44</v>
      </c>
    </row>
    <row r="163" spans="1:1">
      <c r="A163" s="38" t="s">
        <v>754</v>
      </c>
    </row>
    <row r="164" spans="1:1">
      <c r="A164" s="38" t="s">
        <v>755</v>
      </c>
    </row>
    <row r="165" spans="1:1">
      <c r="A165" s="38" t="s">
        <v>756</v>
      </c>
    </row>
    <row r="166" spans="1:1">
      <c r="A166" s="38" t="s">
        <v>757</v>
      </c>
    </row>
    <row r="167" spans="1:1">
      <c r="A167" s="38" t="s">
        <v>350</v>
      </c>
    </row>
    <row r="168" spans="1:1">
      <c r="A168" s="38" t="s">
        <v>758</v>
      </c>
    </row>
    <row r="171" spans="1:1">
      <c r="A171" s="37" t="s">
        <v>759</v>
      </c>
    </row>
    <row r="172" spans="1:1">
      <c r="A172" s="38" t="s">
        <v>44</v>
      </c>
    </row>
    <row r="173" spans="1:1">
      <c r="A173" s="38" t="s">
        <v>760</v>
      </c>
    </row>
    <row r="174" spans="1:1">
      <c r="A174" s="38" t="s">
        <v>761</v>
      </c>
    </row>
    <row r="175" spans="1:1">
      <c r="A175" s="38" t="s">
        <v>762</v>
      </c>
    </row>
    <row r="178" spans="1:1">
      <c r="A178" s="37" t="s">
        <v>763</v>
      </c>
    </row>
    <row r="179" spans="1:1">
      <c r="A179" s="38" t="s">
        <v>44</v>
      </c>
    </row>
    <row r="180" spans="1:1">
      <c r="A180" s="38" t="s">
        <v>764</v>
      </c>
    </row>
    <row r="181" spans="1:1">
      <c r="A181" s="38" t="s">
        <v>765</v>
      </c>
    </row>
    <row r="182" spans="1:1">
      <c r="A182" s="38" t="s">
        <v>766</v>
      </c>
    </row>
    <row r="185" spans="1:1">
      <c r="A185" s="37" t="s">
        <v>767</v>
      </c>
    </row>
    <row r="186" spans="1:1">
      <c r="A186" s="38" t="s">
        <v>44</v>
      </c>
    </row>
    <row r="187" spans="1:1">
      <c r="A187" s="38" t="s">
        <v>768</v>
      </c>
    </row>
    <row r="188" spans="1:1">
      <c r="A188" s="38" t="s">
        <v>769</v>
      </c>
    </row>
    <row r="191" spans="1:1">
      <c r="A191" s="37" t="s">
        <v>770</v>
      </c>
    </row>
    <row r="192" spans="1:1">
      <c r="A192" s="38" t="s">
        <v>44</v>
      </c>
    </row>
    <row r="193" spans="1:1">
      <c r="A193" s="72" t="s">
        <v>348</v>
      </c>
    </row>
    <row r="194" spans="1:1">
      <c r="A194" s="72" t="s">
        <v>401</v>
      </c>
    </row>
    <row r="195" spans="1:1">
      <c r="A195" s="72" t="s">
        <v>402</v>
      </c>
    </row>
    <row r="196" spans="1:1">
      <c r="A196" s="72" t="s">
        <v>403</v>
      </c>
    </row>
    <row r="197" spans="1:1">
      <c r="A197" s="72" t="s">
        <v>404</v>
      </c>
    </row>
    <row r="198" spans="1:1">
      <c r="A198" s="72" t="s">
        <v>405</v>
      </c>
    </row>
    <row r="201" spans="1:1">
      <c r="A201" s="37" t="s">
        <v>771</v>
      </c>
    </row>
    <row r="202" spans="1:1">
      <c r="A202" s="38" t="s">
        <v>44</v>
      </c>
    </row>
    <row r="203" spans="1:1">
      <c r="A203" s="72" t="s">
        <v>71</v>
      </c>
    </row>
    <row r="204" spans="1:1">
      <c r="A204" s="72" t="s">
        <v>87</v>
      </c>
    </row>
    <row r="207" spans="1:1">
      <c r="A207" s="37" t="s">
        <v>772</v>
      </c>
    </row>
    <row r="208" spans="1:1">
      <c r="A208" s="38" t="s">
        <v>44</v>
      </c>
    </row>
    <row r="209" spans="1:1">
      <c r="A209" s="72" t="s">
        <v>74</v>
      </c>
    </row>
    <row r="210" spans="1:1">
      <c r="A210" s="72" t="s">
        <v>71</v>
      </c>
    </row>
    <row r="211" spans="1:1">
      <c r="A211" s="38" t="s">
        <v>87</v>
      </c>
    </row>
    <row r="214" spans="1:1">
      <c r="A214" s="37" t="s">
        <v>773</v>
      </c>
    </row>
    <row r="215" spans="1:1">
      <c r="A215" s="38" t="s">
        <v>44</v>
      </c>
    </row>
    <row r="216" spans="1:1">
      <c r="A216" s="72" t="s">
        <v>79</v>
      </c>
    </row>
    <row r="217" spans="1:1">
      <c r="A217" s="72" t="s">
        <v>87</v>
      </c>
    </row>
    <row r="220" spans="1:1">
      <c r="A220" s="37" t="s">
        <v>774</v>
      </c>
    </row>
    <row r="221" spans="1:1">
      <c r="A221" s="38" t="s">
        <v>44</v>
      </c>
    </row>
    <row r="222" spans="1:1">
      <c r="A222" s="72" t="s">
        <v>25</v>
      </c>
    </row>
    <row r="223" spans="1:1">
      <c r="A223" s="72" t="s">
        <v>87</v>
      </c>
    </row>
    <row r="224" spans="1:1">
      <c r="A224" s="38" t="s">
        <v>81</v>
      </c>
    </row>
    <row r="227" spans="1:1">
      <c r="A227" s="37" t="s">
        <v>775</v>
      </c>
    </row>
    <row r="228" spans="1:1">
      <c r="A228" s="38" t="s">
        <v>44</v>
      </c>
    </row>
    <row r="229" spans="1:1">
      <c r="A229" s="38" t="s">
        <v>25</v>
      </c>
    </row>
    <row r="230" spans="1:1">
      <c r="A230" s="38" t="s">
        <v>23</v>
      </c>
    </row>
    <row r="231" spans="1:1">
      <c r="A231" s="38" t="s">
        <v>519</v>
      </c>
    </row>
    <row r="232" spans="1:1">
      <c r="A232" s="38" t="s">
        <v>776</v>
      </c>
    </row>
    <row r="235" spans="1:1">
      <c r="A235" s="37" t="s">
        <v>777</v>
      </c>
    </row>
    <row r="236" spans="1:1">
      <c r="A236" s="38" t="s">
        <v>44</v>
      </c>
    </row>
    <row r="237" spans="1:1">
      <c r="A237" s="38" t="s">
        <v>25</v>
      </c>
    </row>
    <row r="238" spans="1:1">
      <c r="A238" s="38" t="s">
        <v>778</v>
      </c>
    </row>
    <row r="239" spans="1:1">
      <c r="A239" s="38" t="s">
        <v>779</v>
      </c>
    </row>
    <row r="240" spans="1:1">
      <c r="A240" s="38" t="s">
        <v>87</v>
      </c>
    </row>
    <row r="243" spans="1:1">
      <c r="A243" s="37" t="s">
        <v>616</v>
      </c>
    </row>
    <row r="244" spans="1:1">
      <c r="A244" s="38" t="s">
        <v>44</v>
      </c>
    </row>
    <row r="245" spans="1:1">
      <c r="A245" s="38" t="s">
        <v>25</v>
      </c>
    </row>
    <row r="246" spans="1:1">
      <c r="A246" s="38" t="s">
        <v>23</v>
      </c>
    </row>
    <row r="247" spans="1:1">
      <c r="A247" s="38" t="s">
        <v>519</v>
      </c>
    </row>
    <row r="248" spans="1:1">
      <c r="A248" s="38" t="s">
        <v>258</v>
      </c>
    </row>
  </sheetData>
  <sheetProtection algorithmName="SHA-256" hashValue="IFYTmScHIM+qNJiy8lqZ6EQzw6coi/LDeKSxt6RRo6I=" saltValue="lzNkPWnuCfL3d8Sqcwp2rA==" spinCount="100000" sheet="1" objects="1" scenarios="1" formatRows="0"/>
  <phoneticPr fontId="14"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31392588BD82D48BBDE8A418A813BAA" ma:contentTypeVersion="21" ma:contentTypeDescription="Create a new document." ma:contentTypeScope="" ma:versionID="087fecb23d79a584b060c8ef8bcc554e">
  <xsd:schema xmlns:xsd="http://www.w3.org/2001/XMLSchema" xmlns:xs="http://www.w3.org/2001/XMLSchema" xmlns:p="http://schemas.microsoft.com/office/2006/metadata/properties" xmlns:ns2="64091cd5-4af3-4ebf-83c1-341f3a649c09" xmlns:ns3="3b27ad2e-466f-4bc2-aaad-ef2c7254c440" targetNamespace="http://schemas.microsoft.com/office/2006/metadata/properties" ma:root="true" ma:fieldsID="9a3eefdb29a7dd05c9565cf9f73b8426" ns2:_="" ns3:_="">
    <xsd:import namespace="64091cd5-4af3-4ebf-83c1-341f3a649c09"/>
    <xsd:import namespace="3b27ad2e-466f-4bc2-aaad-ef2c7254c44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_Flow_SignoffStatus" minOccurs="0"/>
                <xsd:element ref="ns2:MediaLengthInSeconds" minOccurs="0"/>
                <xsd:element ref="ns2:lcf76f155ced4ddcb4097134ff3c332f" minOccurs="0"/>
                <xsd:element ref="ns3:TaxCatchAll" minOccurs="0"/>
                <xsd:element ref="ns2:MattNomura" minOccurs="0"/>
                <xsd:element ref="ns2:MNSigned"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91cd5-4af3-4ebf-83c1-341f3a649c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Flow_SignoffStatus" ma:index="20" nillable="true" ma:displayName="Sign-off status" ma:default="No" ma:format="Dropdown" ma:internalName="Sign_x002d_off_x0020_status">
      <xsd:simpleType>
        <xsd:union memberTypes="dms:Text">
          <xsd:simpleType>
            <xsd:restriction base="dms:Choice">
              <xsd:enumeration value="Yes"/>
              <xsd:enumeration value="No"/>
              <xsd:enumeration value="Choice 3"/>
            </xsd:restriction>
          </xsd:simpleType>
        </xsd:un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3be2a68-5f42-4b82-b328-ff2c1249e402" ma:termSetId="09814cd3-568e-fe90-9814-8d621ff8fb84" ma:anchorId="fba54fb3-c3e1-fe81-a776-ca4b69148c4d" ma:open="true" ma:isKeyword="false">
      <xsd:complexType>
        <xsd:sequence>
          <xsd:element ref="pc:Terms" minOccurs="0" maxOccurs="1"/>
        </xsd:sequence>
      </xsd:complexType>
    </xsd:element>
    <xsd:element name="MattNomura" ma:index="25" nillable="true" ma:displayName="Matt Nomura" ma:default="1" ma:format="Dropdown" ma:internalName="MattNomura">
      <xsd:simpleType>
        <xsd:restriction base="dms:Boolean"/>
      </xsd:simpleType>
    </xsd:element>
    <xsd:element name="MNSigned" ma:index="26" nillable="true" ma:displayName="MN Signed" ma:default="0" ma:description="Matt has approved and signed the charter" ma:format="Dropdown" ma:internalName="MNSigned">
      <xsd:simpleType>
        <xsd:restriction base="dms:Boolean"/>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7ad2e-466f-4bc2-aaad-ef2c7254c44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71ae59c-e513-409b-af4d-7ba5e7304423}" ma:internalName="TaxCatchAll" ma:showField="CatchAllData" ma:web="3b27ad2e-466f-4bc2-aaad-ef2c7254c4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attNomura xmlns="64091cd5-4af3-4ebf-83c1-341f3a649c09">true</MattNomura>
    <_Flow_SignoffStatus xmlns="64091cd5-4af3-4ebf-83c1-341f3a649c09">No</_Flow_SignoffStatus>
    <TaxCatchAll xmlns="3b27ad2e-466f-4bc2-aaad-ef2c7254c440" xsi:nil="true"/>
    <MNSigned xmlns="64091cd5-4af3-4ebf-83c1-341f3a649c09">false</MNSigned>
    <lcf76f155ced4ddcb4097134ff3c332f xmlns="64091cd5-4af3-4ebf-83c1-341f3a649c0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746E2F-6271-492F-8523-F5CFA893825F}">
  <ds:schemaRefs>
    <ds:schemaRef ds:uri="http://schemas.microsoft.com/sharepoint/v3/contenttype/forms"/>
  </ds:schemaRefs>
</ds:datastoreItem>
</file>

<file path=customXml/itemProps2.xml><?xml version="1.0" encoding="utf-8"?>
<ds:datastoreItem xmlns:ds="http://schemas.openxmlformats.org/officeDocument/2006/customXml" ds:itemID="{5E285F2A-6644-402A-BF07-69C7283D53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91cd5-4af3-4ebf-83c1-341f3a649c09"/>
    <ds:schemaRef ds:uri="3b27ad2e-466f-4bc2-aaad-ef2c7254c4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A61452-F065-4290-9DA1-1C8644D3FB80}">
  <ds:schemaRefs>
    <ds:schemaRef ds:uri="http://schemas.microsoft.com/office/2006/metadata/properties"/>
    <ds:schemaRef ds:uri="http://purl.org/dc/terms/"/>
    <ds:schemaRef ds:uri="http://purl.org/dc/elements/1.1/"/>
    <ds:schemaRef ds:uri="http://schemas.microsoft.com/office/2006/documentManagement/types"/>
    <ds:schemaRef ds:uri="http://www.w3.org/XML/1998/namespace"/>
    <ds:schemaRef ds:uri="64091cd5-4af3-4ebf-83c1-341f3a649c09"/>
    <ds:schemaRef ds:uri="3b27ad2e-466f-4bc2-aaad-ef2c7254c440"/>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Cover</vt:lpstr>
      <vt:lpstr>1. Section 1</vt:lpstr>
      <vt:lpstr>2. Section 2</vt:lpstr>
      <vt:lpstr>3. Section 3</vt:lpstr>
      <vt:lpstr>4a. Section 4</vt:lpstr>
      <vt:lpstr>4b. Optional Outcomes </vt:lpstr>
      <vt:lpstr>5. Sign-Off</vt:lpstr>
      <vt:lpstr>Worksheet - Tables</vt:lpstr>
      <vt:lpstr>Worksheet - Drop Downs</vt:lpstr>
      <vt:lpstr>'3. Section 3'!_Hlk180140525</vt:lpstr>
    </vt:vector>
  </TitlesOfParts>
  <Manager/>
  <Company>GoC / GdC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Haertel, Ariel H [NC]</dc:creator>
  <cp:keywords/>
  <dc:description/>
  <cp:lastModifiedBy>Allison Webb</cp:lastModifiedBy>
  <cp:revision/>
  <dcterms:created xsi:type="dcterms:W3CDTF">2020-02-13T15:35:21Z</dcterms:created>
  <dcterms:modified xsi:type="dcterms:W3CDTF">2025-11-10T18:14:22Z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dacc104-dfa0-47ae-bf90-8b8a399431b6_Enabled">
    <vt:lpwstr>true</vt:lpwstr>
  </property>
  <property fmtid="{D5CDD505-2E9C-101B-9397-08002B2CF9AE}" pid="3" name="MSIP_Label_9dacc104-dfa0-47ae-bf90-8b8a399431b6_SetDate">
    <vt:lpwstr>2022-05-12T14:08:16Z</vt:lpwstr>
  </property>
  <property fmtid="{D5CDD505-2E9C-101B-9397-08002B2CF9AE}" pid="4" name="MSIP_Label_9dacc104-dfa0-47ae-bf90-8b8a399431b6_Method">
    <vt:lpwstr>Standard</vt:lpwstr>
  </property>
  <property fmtid="{D5CDD505-2E9C-101B-9397-08002B2CF9AE}" pid="5" name="MSIP_Label_9dacc104-dfa0-47ae-bf90-8b8a399431b6_Name">
    <vt:lpwstr>Unclassified</vt:lpwstr>
  </property>
  <property fmtid="{D5CDD505-2E9C-101B-9397-08002B2CF9AE}" pid="6" name="MSIP_Label_9dacc104-dfa0-47ae-bf90-8b8a399431b6_SiteId">
    <vt:lpwstr>38430cd6-eda5-46f2-886a-f2a305fd49bc</vt:lpwstr>
  </property>
  <property fmtid="{D5CDD505-2E9C-101B-9397-08002B2CF9AE}" pid="7" name="MSIP_Label_9dacc104-dfa0-47ae-bf90-8b8a399431b6_ActionId">
    <vt:lpwstr>3d6242d9-1a04-440b-a7cd-c0082ad87ce6</vt:lpwstr>
  </property>
  <property fmtid="{D5CDD505-2E9C-101B-9397-08002B2CF9AE}" pid="8" name="MSIP_Label_9dacc104-dfa0-47ae-bf90-8b8a399431b6_ContentBits">
    <vt:lpwstr>0</vt:lpwstr>
  </property>
  <property fmtid="{D5CDD505-2E9C-101B-9397-08002B2CF9AE}" pid="9" name="_NewReviewCycle">
    <vt:lpwstr/>
  </property>
  <property fmtid="{D5CDD505-2E9C-101B-9397-08002B2CF9AE}" pid="10" name="ContentTypeId">
    <vt:lpwstr>0x010100C31392588BD82D48BBDE8A418A813BAA</vt:lpwstr>
  </property>
  <property fmtid="{D5CDD505-2E9C-101B-9397-08002B2CF9AE}" pid="11" name="MediaServiceImageTags">
    <vt:lpwstr/>
  </property>
</Properties>
</file>